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<sst xmlns="http://schemas.openxmlformats.org/spreadsheetml/2006/main" count="2714" uniqueCount="2065">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</sst>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2" t="str">
        <f>+OTCHET!B9</f>
        <v>Твърдица</v>
      </c>
      <c r="C2" s="1723"/>
      <c r="D2" s="1724"/>
      <c r="E2" s="1008"/>
      <c r="F2" s="1009">
        <f>+OTCHET!H9</f>
        <v>0</v>
      </c>
      <c r="G2" s="1010" t="str">
        <f>+OTCHET!F12</f>
        <v>7004</v>
      </c>
      <c r="H2" s="1011"/>
      <c r="I2" s="1725">
        <f>+OTCHET!H607</f>
        <v>0</v>
      </c>
      <c r="J2" s="1726"/>
      <c r="K2" s="1002"/>
      <c r="L2" s="1727">
        <f>OTCHET!H605</f>
        <v>0</v>
      </c>
      <c r="M2" s="1728"/>
      <c r="N2" s="1729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730">
        <f>+OTCHET!I9</f>
        <v>0</v>
      </c>
      <c r="U2" s="1731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732" t="s">
        <v>988</v>
      </c>
      <c r="T4" s="1732"/>
      <c r="U4" s="1732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44712</v>
      </c>
      <c r="M6" s="1008"/>
      <c r="N6" s="1033" t="s">
        <v>990</v>
      </c>
      <c r="O6" s="997"/>
      <c r="P6" s="1034">
        <f>OTCHET!F9</f>
        <v>44712</v>
      </c>
      <c r="Q6" s="1033" t="s">
        <v>990</v>
      </c>
      <c r="R6" s="1035"/>
      <c r="S6" s="1733">
        <f>+Q4</f>
        <v>2022</v>
      </c>
      <c r="T6" s="1733"/>
      <c r="U6" s="1733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713" t="s">
        <v>967</v>
      </c>
      <c r="T8" s="1714"/>
      <c r="U8" s="171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44712</v>
      </c>
      <c r="H9" s="1008"/>
      <c r="I9" s="1058">
        <f>+L4</f>
        <v>2022</v>
      </c>
      <c r="J9" s="1059">
        <f>+L6</f>
        <v>44712</v>
      </c>
      <c r="K9" s="1060"/>
      <c r="L9" s="1061">
        <f>+L6</f>
        <v>44712</v>
      </c>
      <c r="M9" s="1060"/>
      <c r="N9" s="1062">
        <f>+L6</f>
        <v>44712</v>
      </c>
      <c r="O9" s="1063"/>
      <c r="P9" s="1064">
        <f>+L4</f>
        <v>2022</v>
      </c>
      <c r="Q9" s="1062">
        <f>+L6</f>
        <v>44712</v>
      </c>
      <c r="R9" s="1035"/>
      <c r="S9" s="1716" t="s">
        <v>968</v>
      </c>
      <c r="T9" s="1717"/>
      <c r="U9" s="171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7" t="s">
        <v>1005</v>
      </c>
      <c r="T13" s="1678"/>
      <c r="U13" s="1679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2000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8" t="s">
        <v>1986</v>
      </c>
      <c r="T14" s="1669"/>
      <c r="U14" s="1670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9" t="s">
        <v>1985</v>
      </c>
      <c r="T15" s="1720"/>
      <c r="U15" s="1721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8" t="s">
        <v>1007</v>
      </c>
      <c r="T16" s="1669"/>
      <c r="U16" s="1670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8" t="s">
        <v>1009</v>
      </c>
      <c r="T17" s="1669"/>
      <c r="U17" s="1670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8" t="s">
        <v>1011</v>
      </c>
      <c r="T18" s="1669"/>
      <c r="U18" s="1670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8" t="s">
        <v>1013</v>
      </c>
      <c r="T19" s="1669"/>
      <c r="U19" s="1670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8" t="s">
        <v>1015</v>
      </c>
      <c r="T20" s="1669"/>
      <c r="U20" s="1670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8" t="s">
        <v>1017</v>
      </c>
      <c r="T21" s="1669"/>
      <c r="U21" s="1670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8" t="s">
        <v>1987</v>
      </c>
      <c r="T22" s="1699"/>
      <c r="U22" s="170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3" t="s">
        <v>1020</v>
      </c>
      <c r="T23" s="1684"/>
      <c r="U23" s="168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7" t="s">
        <v>1023</v>
      </c>
      <c r="T25" s="1678"/>
      <c r="U25" s="1679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8" t="s">
        <v>1025</v>
      </c>
      <c r="T26" s="1669"/>
      <c r="U26" s="1670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8" t="s">
        <v>1027</v>
      </c>
      <c r="T27" s="1699"/>
      <c r="U27" s="170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3" t="s">
        <v>1029</v>
      </c>
      <c r="T28" s="1684"/>
      <c r="U28" s="168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3" t="s">
        <v>1036</v>
      </c>
      <c r="T35" s="1684"/>
      <c r="U35" s="168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0" t="s">
        <v>1038</v>
      </c>
      <c r="T36" s="1711"/>
      <c r="U36" s="1712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4" t="s">
        <v>1040</v>
      </c>
      <c r="T37" s="1705"/>
      <c r="U37" s="170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7" t="s">
        <v>1042</v>
      </c>
      <c r="T38" s="1708"/>
      <c r="U38" s="170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3" t="s">
        <v>1044</v>
      </c>
      <c r="T40" s="1684"/>
      <c r="U40" s="168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7" t="s">
        <v>1047</v>
      </c>
      <c r="T42" s="1678"/>
      <c r="U42" s="1679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8" t="s">
        <v>1049</v>
      </c>
      <c r="T43" s="1669"/>
      <c r="U43" s="1670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2003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8" t="s">
        <v>1050</v>
      </c>
      <c r="T44" s="1669"/>
      <c r="U44" s="1670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8" t="s">
        <v>1052</v>
      </c>
      <c r="T45" s="1699"/>
      <c r="U45" s="170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3" t="s">
        <v>1054</v>
      </c>
      <c r="T46" s="1684"/>
      <c r="U46" s="168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5" t="s">
        <v>1056</v>
      </c>
      <c r="T48" s="1696"/>
      <c r="U48" s="169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7" t="s">
        <v>1060</v>
      </c>
      <c r="T51" s="1678"/>
      <c r="U51" s="1679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8" t="s">
        <v>1062</v>
      </c>
      <c r="T52" s="1669"/>
      <c r="U52" s="1670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8" t="s">
        <v>1064</v>
      </c>
      <c r="T53" s="1669"/>
      <c r="U53" s="1670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8" t="s">
        <v>1066</v>
      </c>
      <c r="T54" s="1669"/>
      <c r="U54" s="1670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8" t="s">
        <v>1068</v>
      </c>
      <c r="T55" s="1699"/>
      <c r="U55" s="170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3" t="s">
        <v>1070</v>
      </c>
      <c r="T56" s="1684"/>
      <c r="U56" s="168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7" t="s">
        <v>1073</v>
      </c>
      <c r="T58" s="1678"/>
      <c r="U58" s="1679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8" t="s">
        <v>1075</v>
      </c>
      <c r="T59" s="1669"/>
      <c r="U59" s="1670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8" t="s">
        <v>1077</v>
      </c>
      <c r="T60" s="1669"/>
      <c r="U60" s="1670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8" t="s">
        <v>1079</v>
      </c>
      <c r="T61" s="1699"/>
      <c r="U61" s="170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3" t="s">
        <v>1083</v>
      </c>
      <c r="T63" s="1684"/>
      <c r="U63" s="168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7" t="s">
        <v>1086</v>
      </c>
      <c r="T65" s="1678"/>
      <c r="U65" s="1679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8" t="s">
        <v>1088</v>
      </c>
      <c r="T66" s="1669"/>
      <c r="U66" s="1670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3" t="s">
        <v>1090</v>
      </c>
      <c r="T67" s="1684"/>
      <c r="U67" s="168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7" t="s">
        <v>1093</v>
      </c>
      <c r="T69" s="1678"/>
      <c r="U69" s="1679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8" t="s">
        <v>1095</v>
      </c>
      <c r="T70" s="1669"/>
      <c r="U70" s="1670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3" t="s">
        <v>1097</v>
      </c>
      <c r="T71" s="1684"/>
      <c r="U71" s="168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7" t="s">
        <v>1100</v>
      </c>
      <c r="T73" s="1678"/>
      <c r="U73" s="1679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8" t="s">
        <v>1102</v>
      </c>
      <c r="T74" s="1669"/>
      <c r="U74" s="1670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3" t="s">
        <v>1104</v>
      </c>
      <c r="T75" s="1684"/>
      <c r="U75" s="168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6" t="s">
        <v>1106</v>
      </c>
      <c r="T77" s="1687"/>
      <c r="U77" s="168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77" t="s">
        <v>1109</v>
      </c>
      <c r="T79" s="1678"/>
      <c r="U79" s="1679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8" t="s">
        <v>1111</v>
      </c>
      <c r="T80" s="1669"/>
      <c r="U80" s="1670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195395</v>
      </c>
      <c r="K81" s="1084"/>
      <c r="L81" s="1231">
        <f>+ROUND(L79+L80,0)</f>
        <v>0</v>
      </c>
      <c r="M81" s="1084"/>
      <c r="N81" s="1232">
        <f>+ROUND(N79+N80,0)</f>
        <v>195395</v>
      </c>
      <c r="O81" s="1086"/>
      <c r="P81" s="1230">
        <f>+ROUND(P79+P80,0)</f>
        <v>0</v>
      </c>
      <c r="Q81" s="1231">
        <f>+ROUND(Q79+Q80,0)</f>
        <v>195395</v>
      </c>
      <c r="R81" s="1035"/>
      <c r="S81" s="1674" t="s">
        <v>1113</v>
      </c>
      <c r="T81" s="1675"/>
      <c r="U81" s="167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1">
        <f>+IF(+SUM(F82:N82)=0,0,"Контрола: дефицит/излишък = финансиране с обратен знак (Г. + Д. = 0)")</f>
        <v>0</v>
      </c>
      <c r="C82" s="1702"/>
      <c r="D82" s="170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195395</v>
      </c>
      <c r="K83" s="1084"/>
      <c r="L83" s="1244">
        <f>+ROUND(L48,0)-ROUND(L77,0)+ROUND(L81,0)</f>
        <v>0</v>
      </c>
      <c r="M83" s="1084"/>
      <c r="N83" s="1245">
        <f>+ROUND(N48,0)-ROUND(N77,0)+ROUND(N81,0)</f>
        <v>195395</v>
      </c>
      <c r="O83" s="1246"/>
      <c r="P83" s="1243">
        <f>+ROUND(P48,0)-ROUND(P77,0)+ROUND(P81,0)</f>
        <v>0</v>
      </c>
      <c r="Q83" s="1244">
        <f>+ROUND(Q48,0)-ROUND(Q77,0)+ROUND(Q81,0)</f>
        <v>195395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-195395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-195395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-195395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7" t="s">
        <v>1119</v>
      </c>
      <c r="T87" s="1678"/>
      <c r="U87" s="1679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8" t="s">
        <v>1121</v>
      </c>
      <c r="T88" s="1669"/>
      <c r="U88" s="1670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3" t="s">
        <v>1123</v>
      </c>
      <c r="T89" s="1684"/>
      <c r="U89" s="168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7" t="s">
        <v>1126</v>
      </c>
      <c r="T91" s="1678"/>
      <c r="U91" s="1679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8" t="s">
        <v>1128</v>
      </c>
      <c r="T92" s="1669"/>
      <c r="U92" s="1670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8" t="s">
        <v>1130</v>
      </c>
      <c r="T93" s="1669"/>
      <c r="U93" s="1670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8" t="s">
        <v>1132</v>
      </c>
      <c r="T94" s="1699"/>
      <c r="U94" s="170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3" t="s">
        <v>1134</v>
      </c>
      <c r="T95" s="1684"/>
      <c r="U95" s="168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7" t="s">
        <v>1137</v>
      </c>
      <c r="T97" s="1678"/>
      <c r="U97" s="1679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8" t="s">
        <v>1139</v>
      </c>
      <c r="T98" s="1669"/>
      <c r="U98" s="1670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3" t="s">
        <v>1141</v>
      </c>
      <c r="T99" s="1684"/>
      <c r="U99" s="168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5" t="s">
        <v>1143</v>
      </c>
      <c r="T101" s="1696"/>
      <c r="U101" s="169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7" t="s">
        <v>1147</v>
      </c>
      <c r="T104" s="1678"/>
      <c r="U104" s="1679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8" t="s">
        <v>1149</v>
      </c>
      <c r="T105" s="1669"/>
      <c r="U105" s="1670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3" t="s">
        <v>1151</v>
      </c>
      <c r="T106" s="1684"/>
      <c r="U106" s="168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9" t="s">
        <v>1154</v>
      </c>
      <c r="T108" s="1690"/>
      <c r="U108" s="1691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2" t="s">
        <v>1156</v>
      </c>
      <c r="T109" s="1693"/>
      <c r="U109" s="1694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3" t="s">
        <v>1158</v>
      </c>
      <c r="T110" s="1684"/>
      <c r="U110" s="168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7" t="s">
        <v>1161</v>
      </c>
      <c r="T112" s="1678"/>
      <c r="U112" s="1679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8" t="s">
        <v>1163</v>
      </c>
      <c r="T113" s="1669"/>
      <c r="U113" s="1670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3" t="s">
        <v>1165</v>
      </c>
      <c r="T114" s="1684"/>
      <c r="U114" s="168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7" t="s">
        <v>1168</v>
      </c>
      <c r="T116" s="1678"/>
      <c r="U116" s="1679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8" t="s">
        <v>1170</v>
      </c>
      <c r="T117" s="1669"/>
      <c r="U117" s="1670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3" t="s">
        <v>1172</v>
      </c>
      <c r="T118" s="1684"/>
      <c r="U118" s="168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6" t="s">
        <v>1174</v>
      </c>
      <c r="T120" s="1687"/>
      <c r="U120" s="168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7" t="s">
        <v>1177</v>
      </c>
      <c r="T122" s="1678"/>
      <c r="U122" s="1679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-195395</v>
      </c>
      <c r="K123" s="1084"/>
      <c r="L123" s="1109">
        <f>+IF($P$2=33,$Q123,0)</f>
        <v>0</v>
      </c>
      <c r="M123" s="1084"/>
      <c r="N123" s="1110">
        <f>+ROUND(+G123+J123+L123,0)</f>
        <v>-195395</v>
      </c>
      <c r="O123" s="1086"/>
      <c r="P123" s="1108">
        <f>+ROUND(OTCHET!E524,0)</f>
        <v>0</v>
      </c>
      <c r="Q123" s="1109">
        <f>+ROUND(OTCHET!L524,0)</f>
        <v>-195395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8" t="s">
        <v>1181</v>
      </c>
      <c r="T124" s="1669"/>
      <c r="U124" s="1670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1" t="s">
        <v>1183</v>
      </c>
      <c r="T126" s="1672"/>
      <c r="U126" s="1673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-195395</v>
      </c>
      <c r="K127" s="1084"/>
      <c r="L127" s="1231">
        <f>+ROUND(+SUM(L122:L126),0)</f>
        <v>0</v>
      </c>
      <c r="M127" s="1084"/>
      <c r="N127" s="1232">
        <f>+ROUND(+SUM(N122:N126),0)</f>
        <v>-195395</v>
      </c>
      <c r="O127" s="1086"/>
      <c r="P127" s="1230">
        <f>+ROUND(+SUM(P122:P126),0)</f>
        <v>0</v>
      </c>
      <c r="Q127" s="1231">
        <f>+ROUND(+SUM(Q122:Q126),0)</f>
        <v>-195395</v>
      </c>
      <c r="R127" s="1035"/>
      <c r="S127" s="1674" t="s">
        <v>1185</v>
      </c>
      <c r="T127" s="1675"/>
      <c r="U127" s="167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7" t="s">
        <v>1188</v>
      </c>
      <c r="T129" s="1678"/>
      <c r="U129" s="1679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8" t="s">
        <v>1190</v>
      </c>
      <c r="T130" s="1669"/>
      <c r="U130" s="1670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0" t="s">
        <v>1192</v>
      </c>
      <c r="T131" s="1681"/>
      <c r="U131" s="168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2" t="s">
        <v>1194</v>
      </c>
      <c r="T132" s="1663"/>
      <c r="U132" s="1664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5">
        <f>+IF(+SUM(F133:N133)=0,0,"Контрола: дефицит/излишък = финансиране с обратен знак (Г. + Д. = 0)")</f>
        <v>0</v>
      </c>
      <c r="C133" s="1665"/>
      <c r="D133" s="1665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>
        <f>+OTCHET!B605</f>
        <v>44720</v>
      </c>
      <c r="D134" s="1236" t="s">
        <v>1196</v>
      </c>
      <c r="E134" s="1008"/>
      <c r="F134" s="1666"/>
      <c r="G134" s="1666"/>
      <c r="H134" s="1008"/>
      <c r="I134" s="1293" t="s">
        <v>1197</v>
      </c>
      <c r="J134" s="1294"/>
      <c r="K134" s="1008"/>
      <c r="L134" s="1666"/>
      <c r="M134" s="1666"/>
      <c r="N134" s="1666"/>
      <c r="O134" s="1288"/>
      <c r="P134" s="1667"/>
      <c r="Q134" s="1667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962</v>
      </c>
      <c r="F11" s="696">
        <f>OTCHET!F9</f>
        <v>44712</v>
      </c>
      <c r="G11" s="697" t="s">
        <v>963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4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5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5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6" t="str">
        <f>CONCATENATE("Годишен         уточнен план                           ",OTCHET!$C$3," г.")</f>
        <v>Годишен         уточнен план                           2022 г.</v>
      </c>
      <c r="F17" s="1738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7"/>
      <c r="F18" s="1739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2004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0</v>
      </c>
      <c r="G41" s="1627">
        <f>OTCHET!I190</f>
        <v>0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0</v>
      </c>
      <c r="G42" s="1627">
        <f>+OTCHET!I196+OTCHET!I204</f>
        <v>0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195395</v>
      </c>
      <c r="G56" s="882">
        <f>+G57+G58+G62</f>
        <v>195395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195395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1999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195395</v>
      </c>
      <c r="G64" s="917">
        <f>+G22-G38+G56-G63</f>
        <v>195395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-195395</v>
      </c>
      <c r="G66" s="927">
        <f>SUM(+G68+G76+G77+G84+G85+G86+G89+G90+G91+G92+G93+G94+G95)</f>
        <v>-195395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-195395</v>
      </c>
      <c r="G86" s="895">
        <f>+G87+G88</f>
        <v>-195395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-195395</v>
      </c>
      <c r="G88" s="953">
        <f>+OTCHET!I521+OTCHET!I524+OTCHET!I544</f>
        <v>-195395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0" t="s">
        <v>979</v>
      </c>
      <c r="H108" s="1740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1" t="str">
        <f>+OTCHET!D603</f>
        <v>Ирина Азманова</v>
      </c>
      <c r="F110" s="1741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1" t="str">
        <f>+OTCHET!G600</f>
        <v>Диана Димитрова</v>
      </c>
      <c r="F114" s="1741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6" t="str">
        <f>VLOOKUP(E15,SMETKA,2,FALSE)</f>
        <v>ОТЧЕТНИ ДАННИ ПО ЕБК ЗА СМЕТКИТЕ ЗА СРЕДСТВАТА ОТ ЕВРОПЕЙСКИЯ СЪЮЗ - ДМП</v>
      </c>
      <c r="C7" s="1817"/>
      <c r="D7" s="181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8" t="s">
        <v>1858</v>
      </c>
      <c r="C9" s="1819"/>
      <c r="D9" s="1820"/>
      <c r="E9" s="115">
        <f>DATE($C$3,1,1)</f>
        <v>44562</v>
      </c>
      <c r="F9" s="116">
        <v>44712</v>
      </c>
      <c r="G9" s="113"/>
      <c r="H9" s="1404"/>
      <c r="I9" s="1750"/>
      <c r="J9" s="1751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май</v>
      </c>
      <c r="G10" s="113"/>
      <c r="H10" s="114"/>
      <c r="I10" s="1752" t="s">
        <v>961</v>
      </c>
      <c r="J10" s="175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3"/>
      <c r="J11" s="1753"/>
      <c r="K11" s="113"/>
      <c r="L11" s="113"/>
      <c r="M11" s="7">
        <v>1</v>
      </c>
      <c r="N11" s="108"/>
    </row>
    <row r="12" spans="2:14" ht="27" customHeight="1">
      <c r="B12" s="1780" t="str">
        <f>VLOOKUP(F12,PRBK,2,FALSE)</f>
        <v>Твърдица</v>
      </c>
      <c r="C12" s="1781"/>
      <c r="D12" s="1782"/>
      <c r="E12" s="118" t="s">
        <v>955</v>
      </c>
      <c r="F12" s="1574" t="s">
        <v>1538</v>
      </c>
      <c r="G12" s="113"/>
      <c r="H12" s="114"/>
      <c r="I12" s="1753"/>
      <c r="J12" s="1753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821" t="str">
        <f>CONCATENATE("Уточнен план ",$C$3," - ПРИХОДИ")</f>
        <v>Уточнен план 2022 - ПРИХОДИ</v>
      </c>
      <c r="F19" s="1822"/>
      <c r="G19" s="1822"/>
      <c r="H19" s="1823"/>
      <c r="I19" s="1827" t="str">
        <f>CONCATENATE("Отчет ",$C$3," - ПРИХОДИ")</f>
        <v>Отчет 2022 - ПРИХОДИ</v>
      </c>
      <c r="J19" s="1828"/>
      <c r="K19" s="1828"/>
      <c r="L19" s="182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4" t="s">
        <v>465</v>
      </c>
      <c r="D22" s="181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2052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4" t="s">
        <v>467</v>
      </c>
      <c r="D28" s="181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4" t="s">
        <v>126</v>
      </c>
      <c r="D33" s="181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4" t="s">
        <v>121</v>
      </c>
      <c r="D39" s="181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2045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2" t="str">
        <f>$B$7</f>
        <v>ОТЧЕТНИ ДАННИ ПО ЕБК ЗА СМЕТКИТЕ ЗА СРЕДСТВАТА ОТ ЕВРОПЕЙСКИЯ СЪЮЗ - ДМП</v>
      </c>
      <c r="C174" s="1813"/>
      <c r="D174" s="181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 t="str">
        <f>$B$9</f>
        <v>Твърдица</v>
      </c>
      <c r="C176" s="1778"/>
      <c r="D176" s="1779"/>
      <c r="E176" s="115">
        <f>$E$9</f>
        <v>44562</v>
      </c>
      <c r="F176" s="226">
        <f>$F$9</f>
        <v>44712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0" t="str">
        <f>$B$12</f>
        <v>Твърдица</v>
      </c>
      <c r="C179" s="1781"/>
      <c r="D179" s="1782"/>
      <c r="E179" s="231" t="s">
        <v>883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821" t="str">
        <f>CONCATENATE("Уточнен план ",$C$3," - РАЗХОДИ - рекапитулация")</f>
        <v>Уточнен план 2022 - РАЗХОДИ - рекапитулация</v>
      </c>
      <c r="F183" s="1822"/>
      <c r="G183" s="1822"/>
      <c r="H183" s="1823"/>
      <c r="I183" s="1830" t="str">
        <f>CONCATENATE("Отчет ",$C$3," - РАЗХОДИ - рекапитулация")</f>
        <v>Отчет 2022 - РАЗХОДИ - рекапитулация</v>
      </c>
      <c r="J183" s="1831"/>
      <c r="K183" s="1831"/>
      <c r="L183" s="183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0" t="s">
        <v>737</v>
      </c>
      <c r="D187" s="181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6" t="s">
        <v>740</v>
      </c>
      <c r="D190" s="180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8" t="s">
        <v>192</v>
      </c>
      <c r="D196" s="180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4" t="s">
        <v>197</v>
      </c>
      <c r="D204" s="180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6" t="s">
        <v>198</v>
      </c>
      <c r="D205" s="180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0" t="s">
        <v>269</v>
      </c>
      <c r="D223" s="180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0" t="s">
        <v>715</v>
      </c>
      <c r="D227" s="180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0" t="s">
        <v>217</v>
      </c>
      <c r="D233" s="180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0" t="s">
        <v>219</v>
      </c>
      <c r="D236" s="180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2" t="s">
        <v>220</v>
      </c>
      <c r="D237" s="180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2" t="s">
        <v>221</v>
      </c>
      <c r="D238" s="180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2" t="s">
        <v>1650</v>
      </c>
      <c r="D239" s="180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0" t="s">
        <v>222</v>
      </c>
      <c r="D240" s="180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0" t="s">
        <v>231</v>
      </c>
      <c r="D255" s="180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0" t="s">
        <v>232</v>
      </c>
      <c r="D256" s="180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0" t="s">
        <v>233</v>
      </c>
      <c r="D257" s="180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0" t="s">
        <v>234</v>
      </c>
      <c r="D258" s="180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0" t="s">
        <v>1655</v>
      </c>
      <c r="D265" s="180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0" t="s">
        <v>1652</v>
      </c>
      <c r="D269" s="180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0" t="s">
        <v>1653</v>
      </c>
      <c r="D270" s="180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2" t="s">
        <v>244</v>
      </c>
      <c r="D271" s="180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0" t="s">
        <v>270</v>
      </c>
      <c r="D272" s="180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8" t="s">
        <v>245</v>
      </c>
      <c r="D275" s="179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8" t="s">
        <v>246</v>
      </c>
      <c r="D276" s="179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8" t="s">
        <v>617</v>
      </c>
      <c r="D284" s="179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8" t="s">
        <v>679</v>
      </c>
      <c r="D287" s="179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0" t="s">
        <v>680</v>
      </c>
      <c r="D288" s="180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907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688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88"/>
      <c r="D306" s="178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7"/>
      <c r="C308" s="1788"/>
      <c r="D308" s="178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7"/>
      <c r="C311" s="1788"/>
      <c r="D311" s="178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9"/>
      <c r="C344" s="1789"/>
      <c r="D344" s="178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2" t="str">
        <f>$B$7</f>
        <v>ОТЧЕТНИ ДАННИ ПО ЕБК ЗА СМЕТКИТЕ ЗА СРЕДСТВАТА ОТ ЕВРОПЕЙСКИЯ СЪЮЗ - ДМП</v>
      </c>
      <c r="C348" s="1792"/>
      <c r="D348" s="179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 t="str">
        <f>$B$9</f>
        <v>Твърдица</v>
      </c>
      <c r="C350" s="1778"/>
      <c r="D350" s="1779"/>
      <c r="E350" s="115">
        <f>$E$9</f>
        <v>44562</v>
      </c>
      <c r="F350" s="407">
        <f>$F$9</f>
        <v>44712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0" t="str">
        <f>$B$12</f>
        <v>Твърдица</v>
      </c>
      <c r="C353" s="1781"/>
      <c r="D353" s="1782"/>
      <c r="E353" s="410" t="s">
        <v>883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833" t="str">
        <f>CONCATENATE("Уточнен план ",$C$3," - ТРАНСФЕРИ и ВРЕМ. БЕЗЛ. ЗАЕМИ")</f>
        <v>Уточнен план 2022 - ТРАНСФЕРИ и ВРЕМ. БЕЗЛ. ЗАЕМИ</v>
      </c>
      <c r="F357" s="1834"/>
      <c r="G357" s="1834"/>
      <c r="H357" s="1835"/>
      <c r="I357" s="1836" t="str">
        <f>CONCATENATE("Отчет ",$C$3," - ТРАНСФЕРИ и ВРЕМ. БЕЗЛ. ЗАЕМИ")</f>
        <v>Отчет 2022 - ТРАНСФЕРИ и ВРЕМ. БЕЗЛ. ЗАЕМИ</v>
      </c>
      <c r="J357" s="1837"/>
      <c r="K357" s="1837"/>
      <c r="L357" s="183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0" t="s">
        <v>273</v>
      </c>
      <c r="D361" s="1791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4" t="s">
        <v>284</v>
      </c>
      <c r="D375" s="175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2002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2001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4" t="s">
        <v>306</v>
      </c>
      <c r="D383" s="175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4" t="s">
        <v>250</v>
      </c>
      <c r="D388" s="175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4" t="s">
        <v>251</v>
      </c>
      <c r="D391" s="1755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7">
        <v>0</v>
      </c>
      <c r="H395" s="175">
        <v>0</v>
      </c>
      <c r="I395" s="486">
        <v>0</v>
      </c>
      <c r="J395" s="1657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4" t="s">
        <v>253</v>
      </c>
      <c r="D396" s="175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2046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4" t="s">
        <v>254</v>
      </c>
      <c r="D399" s="175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>
        <v>0</v>
      </c>
      <c r="G400" s="1605"/>
      <c r="H400" s="154">
        <v>0</v>
      </c>
      <c r="I400" s="152">
        <v>195395</v>
      </c>
      <c r="J400" s="1605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4" t="s">
        <v>914</v>
      </c>
      <c r="D402" s="175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4" t="s">
        <v>674</v>
      </c>
      <c r="D405" s="175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4" t="s">
        <v>675</v>
      </c>
      <c r="D406" s="175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4" t="s">
        <v>693</v>
      </c>
      <c r="D409" s="175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4" t="s">
        <v>257</v>
      </c>
      <c r="D412" s="175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4" t="s">
        <v>760</v>
      </c>
      <c r="D422" s="1755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4" t="s">
        <v>698</v>
      </c>
      <c r="D423" s="1755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4" t="s">
        <v>258</v>
      </c>
      <c r="D424" s="1755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4" t="s">
        <v>677</v>
      </c>
      <c r="D425" s="1755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4" t="s">
        <v>918</v>
      </c>
      <c r="D426" s="175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3" t="str">
        <f>$B$7</f>
        <v>ОТЧЕТНИ ДАННИ ПО ЕБК ЗА СМЕТКИТЕ ЗА СРЕДСТВАТА ОТ ЕВРОПЕЙСКИЯ СЪЮЗ - ДМП</v>
      </c>
      <c r="C433" s="1784"/>
      <c r="D433" s="178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7" t="str">
        <f>$B$9</f>
        <v>Твърдица</v>
      </c>
      <c r="C435" s="1778"/>
      <c r="D435" s="1779"/>
      <c r="E435" s="115">
        <f>$E$9</f>
        <v>44562</v>
      </c>
      <c r="F435" s="407">
        <f>$F$9</f>
        <v>44712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0" t="str">
        <f>$B$12</f>
        <v>Твърдица</v>
      </c>
      <c r="C438" s="1781"/>
      <c r="D438" s="1782"/>
      <c r="E438" s="410" t="s">
        <v>883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1" t="str">
        <f>CONCATENATE("Уточнен план ",$C$3," - БЮДЖЕТНО САЛДО")</f>
        <v>Уточнен план 2022 - БЮДЖЕТНО САЛДО</v>
      </c>
      <c r="F442" s="1822"/>
      <c r="G442" s="1822"/>
      <c r="H442" s="1823"/>
      <c r="I442" s="1839" t="str">
        <f>CONCATENATE("Отчет ",$C$3," - БЮДЖЕТНО САЛДО")</f>
        <v>Отчет 2022 - БЮДЖЕТНО САЛДО</v>
      </c>
      <c r="J442" s="1840"/>
      <c r="K442" s="1840"/>
      <c r="L442" s="184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195395</v>
      </c>
      <c r="J445" s="539">
        <f t="shared" si="99"/>
        <v>0</v>
      </c>
      <c r="K445" s="540">
        <f t="shared" si="99"/>
        <v>0</v>
      </c>
      <c r="L445" s="541">
        <f t="shared" si="99"/>
        <v>195395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-195395</v>
      </c>
      <c r="J446" s="546">
        <f t="shared" si="100"/>
        <v>0</v>
      </c>
      <c r="K446" s="547">
        <f t="shared" si="100"/>
        <v>0</v>
      </c>
      <c r="L446" s="548">
        <f>+L597</f>
        <v>-195395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5" t="str">
        <f>$B$7</f>
        <v>ОТЧЕТНИ ДАННИ ПО ЕБК ЗА СМЕТКИТЕ ЗА СРЕДСТВАТА ОТ ЕВРОПЕЙСКИЯ СЪЮЗ - ДМП</v>
      </c>
      <c r="C449" s="1786"/>
      <c r="D449" s="178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7" t="str">
        <f>$B$9</f>
        <v>Твърдица</v>
      </c>
      <c r="C451" s="1778"/>
      <c r="D451" s="1779"/>
      <c r="E451" s="115">
        <f>$E$9</f>
        <v>44562</v>
      </c>
      <c r="F451" s="407">
        <f>$F$9</f>
        <v>44712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0" t="str">
        <f>$B$12</f>
        <v>Твърдица</v>
      </c>
      <c r="C454" s="1781"/>
      <c r="D454" s="1782"/>
      <c r="E454" s="410" t="s">
        <v>883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824" t="str">
        <f>CONCATENATE("Уточнен план ",$C$3," - ФИНАНСИРАНЕ НА БЮДЖЕТНО САЛДО")</f>
        <v>Уточнен план 2022 - ФИНАНСИРАНЕ НА БЮДЖЕТНО САЛДО</v>
      </c>
      <c r="F458" s="1825"/>
      <c r="G458" s="1825"/>
      <c r="H458" s="1826"/>
      <c r="I458" s="1842" t="str">
        <f>CONCATENATE("Отчет ",$C$3," -ФИНАНСИРАНЕ НА БЮДЖЕТНО САЛДО")</f>
        <v>Отчет 2022 -ФИНАНСИРАНЕ НА БЮДЖЕТНО САЛДО</v>
      </c>
      <c r="J458" s="1843"/>
      <c r="K458" s="1843"/>
      <c r="L458" s="184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9" t="s">
        <v>761</v>
      </c>
      <c r="D461" s="177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4" t="s">
        <v>764</v>
      </c>
      <c r="D465" s="176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4" t="s">
        <v>1948</v>
      </c>
      <c r="D468" s="176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9" t="s">
        <v>767</v>
      </c>
      <c r="D471" s="177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5" t="s">
        <v>774</v>
      </c>
      <c r="D478" s="176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7" t="s">
        <v>922</v>
      </c>
      <c r="D481" s="176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2" t="s">
        <v>927</v>
      </c>
      <c r="D497" s="176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2" t="s">
        <v>24</v>
      </c>
      <c r="D502" s="1768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1" t="s">
        <v>928</v>
      </c>
      <c r="D503" s="1771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7" t="s">
        <v>33</v>
      </c>
      <c r="D512" s="176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7" t="s">
        <v>37</v>
      </c>
      <c r="D516" s="176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7" t="s">
        <v>929</v>
      </c>
      <c r="D521" s="1773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2" t="s">
        <v>930</v>
      </c>
      <c r="D524" s="176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-195395</v>
      </c>
      <c r="J524" s="569">
        <f t="shared" si="120"/>
        <v>0</v>
      </c>
      <c r="K524" s="570">
        <f t="shared" si="120"/>
        <v>0</v>
      </c>
      <c r="L524" s="567">
        <f t="shared" si="120"/>
        <v>-195395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-195395</v>
      </c>
      <c r="J527" s="159"/>
      <c r="K527" s="574">
        <v>0</v>
      </c>
      <c r="L527" s="1376">
        <f t="shared" si="116"/>
        <v>-195395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5" t="s">
        <v>310</v>
      </c>
      <c r="D531" s="177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7" t="s">
        <v>932</v>
      </c>
      <c r="D535" s="176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2" t="s">
        <v>933</v>
      </c>
      <c r="D536" s="1772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4" t="s">
        <v>934</v>
      </c>
      <c r="D541" s="176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7" t="s">
        <v>935</v>
      </c>
      <c r="D544" s="176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4" t="s">
        <v>944</v>
      </c>
      <c r="D566" s="1774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4" t="s">
        <v>949</v>
      </c>
      <c r="D586" s="176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4" t="s">
        <v>826</v>
      </c>
      <c r="D591" s="176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-195395</v>
      </c>
      <c r="J597" s="653">
        <f t="shared" si="133"/>
        <v>0</v>
      </c>
      <c r="K597" s="655">
        <f t="shared" si="133"/>
        <v>0</v>
      </c>
      <c r="L597" s="651">
        <f t="shared" si="133"/>
        <v>-195395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756" t="s">
        <v>2062</v>
      </c>
      <c r="H600" s="1757"/>
      <c r="I600" s="1757"/>
      <c r="J600" s="175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4" t="s">
        <v>870</v>
      </c>
      <c r="H601" s="1744"/>
      <c r="I601" s="1744"/>
      <c r="J601" s="1744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2061</v>
      </c>
      <c r="E603" s="660"/>
      <c r="F603" s="218" t="s">
        <v>872</v>
      </c>
      <c r="G603" s="1759" t="s">
        <v>2063</v>
      </c>
      <c r="H603" s="1760"/>
      <c r="I603" s="1760"/>
      <c r="J603" s="1761"/>
      <c r="K603" s="103"/>
      <c r="L603" s="228"/>
      <c r="M603" s="7">
        <v>1</v>
      </c>
      <c r="N603" s="514"/>
    </row>
    <row r="604" spans="1:14" ht="21.75" customHeight="1">
      <c r="A604" s="23"/>
      <c r="B604" s="1742" t="s">
        <v>873</v>
      </c>
      <c r="C604" s="1743"/>
      <c r="D604" s="661" t="s">
        <v>874</v>
      </c>
      <c r="E604" s="662"/>
      <c r="F604" s="663"/>
      <c r="G604" s="1744" t="s">
        <v>870</v>
      </c>
      <c r="H604" s="1744"/>
      <c r="I604" s="1744"/>
      <c r="J604" s="1744"/>
      <c r="K604" s="103"/>
      <c r="L604" s="228"/>
      <c r="M604" s="7">
        <v>1</v>
      </c>
      <c r="N604" s="514"/>
    </row>
    <row r="605" spans="1:14" ht="24.75" customHeight="1">
      <c r="A605" s="36"/>
      <c r="B605" s="1745">
        <v>44720</v>
      </c>
      <c r="C605" s="1746"/>
      <c r="D605" s="664" t="s">
        <v>875</v>
      </c>
      <c r="E605" s="665" t="s">
        <v>2064</v>
      </c>
      <c r="F605" s="666"/>
      <c r="G605" s="667" t="s">
        <v>876</v>
      </c>
      <c r="H605" s="1747"/>
      <c r="I605" s="1748"/>
      <c r="J605" s="1749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747"/>
      <c r="I607" s="1748"/>
      <c r="J607" s="1749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2056</v>
      </c>
      <c r="C152" s="1488">
        <v>5541</v>
      </c>
    </row>
    <row r="153" spans="1:3" ht="15.75">
      <c r="A153" s="1488">
        <v>5545</v>
      </c>
      <c r="B153" s="1500" t="s">
        <v>2057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2058</v>
      </c>
      <c r="C162" s="1488">
        <v>5561</v>
      </c>
    </row>
    <row r="163" spans="1:3" ht="15.75">
      <c r="A163" s="1488">
        <v>5562</v>
      </c>
      <c r="B163" s="1502" t="s">
        <v>2005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2047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2006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2007</v>
      </c>
    </row>
    <row r="366" spans="1:2" ht="18">
      <c r="A366" s="1535" t="s">
        <v>1298</v>
      </c>
      <c r="B366" s="1534" t="s">
        <v>2008</v>
      </c>
    </row>
    <row r="367" spans="1:2" ht="18">
      <c r="A367" s="1535" t="s">
        <v>1299</v>
      </c>
      <c r="B367" s="1536" t="s">
        <v>2009</v>
      </c>
    </row>
    <row r="368" spans="1:2" ht="18">
      <c r="A368" s="1535" t="s">
        <v>1300</v>
      </c>
      <c r="B368" s="1537" t="s">
        <v>2010</v>
      </c>
    </row>
    <row r="369" spans="1:2" ht="18">
      <c r="A369" s="1535" t="s">
        <v>1301</v>
      </c>
      <c r="B369" s="1537" t="s">
        <v>2011</v>
      </c>
    </row>
    <row r="370" spans="1:2" ht="18">
      <c r="A370" s="1535" t="s">
        <v>1302</v>
      </c>
      <c r="B370" s="1537" t="s">
        <v>2012</v>
      </c>
    </row>
    <row r="371" spans="1:2" ht="18">
      <c r="A371" s="1535" t="s">
        <v>1303</v>
      </c>
      <c r="B371" s="1537" t="s">
        <v>2013</v>
      </c>
    </row>
    <row r="372" spans="1:2" ht="18">
      <c r="A372" s="1535" t="s">
        <v>1304</v>
      </c>
      <c r="B372" s="1537" t="s">
        <v>2014</v>
      </c>
    </row>
    <row r="373" spans="1:2" ht="18">
      <c r="A373" s="1535" t="s">
        <v>1305</v>
      </c>
      <c r="B373" s="1538" t="s">
        <v>2015</v>
      </c>
    </row>
    <row r="374" spans="1:2" ht="18">
      <c r="A374" s="1535" t="s">
        <v>1306</v>
      </c>
      <c r="B374" s="1538" t="s">
        <v>2016</v>
      </c>
    </row>
    <row r="375" spans="1:2" ht="18">
      <c r="A375" s="1535" t="s">
        <v>1307</v>
      </c>
      <c r="B375" s="1538" t="s">
        <v>2017</v>
      </c>
    </row>
    <row r="376" spans="1:2" ht="18">
      <c r="A376" s="1535" t="s">
        <v>1308</v>
      </c>
      <c r="B376" s="1538" t="s">
        <v>2018</v>
      </c>
    </row>
    <row r="377" spans="1:2" ht="18">
      <c r="A377" s="1535" t="s">
        <v>1309</v>
      </c>
      <c r="B377" s="1539" t="s">
        <v>2019</v>
      </c>
    </row>
    <row r="378" spans="1:2" ht="18">
      <c r="A378" s="1535" t="s">
        <v>1310</v>
      </c>
      <c r="B378" s="1539" t="s">
        <v>2020</v>
      </c>
    </row>
    <row r="379" spans="1:2" ht="18">
      <c r="A379" s="1535" t="s">
        <v>1311</v>
      </c>
      <c r="B379" s="1538" t="s">
        <v>2021</v>
      </c>
    </row>
    <row r="380" spans="1:5" ht="18">
      <c r="A380" s="1535" t="s">
        <v>1312</v>
      </c>
      <c r="B380" s="1538" t="s">
        <v>2022</v>
      </c>
      <c r="C380" s="1540" t="s">
        <v>179</v>
      </c>
      <c r="E380" s="1541"/>
    </row>
    <row r="381" spans="1:5" ht="18">
      <c r="A381" s="1535" t="s">
        <v>1313</v>
      </c>
      <c r="B381" s="1537" t="s">
        <v>2023</v>
      </c>
      <c r="C381" s="1540" t="s">
        <v>179</v>
      </c>
      <c r="E381" s="1541"/>
    </row>
    <row r="382" spans="1:5" ht="18">
      <c r="A382" s="1535" t="s">
        <v>1314</v>
      </c>
      <c r="B382" s="1538" t="s">
        <v>2024</v>
      </c>
      <c r="C382" s="1540" t="s">
        <v>179</v>
      </c>
      <c r="E382" s="1541"/>
    </row>
    <row r="383" spans="1:5" ht="18">
      <c r="A383" s="1535" t="s">
        <v>1315</v>
      </c>
      <c r="B383" s="1538" t="s">
        <v>2025</v>
      </c>
      <c r="C383" s="1540" t="s">
        <v>179</v>
      </c>
      <c r="E383" s="1541"/>
    </row>
    <row r="384" spans="1:5" ht="18">
      <c r="A384" s="1535" t="s">
        <v>1316</v>
      </c>
      <c r="B384" s="1538" t="s">
        <v>2026</v>
      </c>
      <c r="C384" s="1540" t="s">
        <v>179</v>
      </c>
      <c r="E384" s="1541"/>
    </row>
    <row r="385" spans="1:5" ht="18">
      <c r="A385" s="1535" t="s">
        <v>1317</v>
      </c>
      <c r="B385" s="1538" t="s">
        <v>2027</v>
      </c>
      <c r="C385" s="1540" t="s">
        <v>179</v>
      </c>
      <c r="E385" s="1541"/>
    </row>
    <row r="386" spans="1:5" ht="18">
      <c r="A386" s="1535" t="s">
        <v>1318</v>
      </c>
      <c r="B386" s="1538" t="s">
        <v>2028</v>
      </c>
      <c r="C386" s="1540" t="s">
        <v>179</v>
      </c>
      <c r="E386" s="1541"/>
    </row>
    <row r="387" spans="1:5" ht="18">
      <c r="A387" s="1535" t="s">
        <v>1319</v>
      </c>
      <c r="B387" s="1538" t="s">
        <v>2029</v>
      </c>
      <c r="C387" s="1540" t="s">
        <v>179</v>
      </c>
      <c r="E387" s="1541"/>
    </row>
    <row r="388" spans="1:5" ht="18">
      <c r="A388" s="1535" t="s">
        <v>1320</v>
      </c>
      <c r="B388" s="1538" t="s">
        <v>2030</v>
      </c>
      <c r="C388" s="1540" t="s">
        <v>179</v>
      </c>
      <c r="E388" s="1541"/>
    </row>
    <row r="389" spans="1:5" ht="18">
      <c r="A389" s="1535" t="s">
        <v>1321</v>
      </c>
      <c r="B389" s="1537" t="s">
        <v>2031</v>
      </c>
      <c r="C389" s="1540" t="s">
        <v>179</v>
      </c>
      <c r="E389" s="1541"/>
    </row>
    <row r="390" spans="1:5" ht="18">
      <c r="A390" s="1535" t="s">
        <v>1322</v>
      </c>
      <c r="B390" s="1538" t="s">
        <v>2032</v>
      </c>
      <c r="C390" s="1540" t="s">
        <v>179</v>
      </c>
      <c r="E390" s="1541"/>
    </row>
    <row r="391" spans="1:5" ht="18">
      <c r="A391" s="1535" t="s">
        <v>1323</v>
      </c>
      <c r="B391" s="1537" t="s">
        <v>2033</v>
      </c>
      <c r="C391" s="1540" t="s">
        <v>179</v>
      </c>
      <c r="E391" s="1541"/>
    </row>
    <row r="392" spans="1:5" ht="18">
      <c r="A392" s="1535" t="s">
        <v>1324</v>
      </c>
      <c r="B392" s="1537" t="s">
        <v>2034</v>
      </c>
      <c r="C392" s="1540" t="s">
        <v>179</v>
      </c>
      <c r="E392" s="1541"/>
    </row>
    <row r="393" spans="1:5" ht="18">
      <c r="A393" s="1535" t="s">
        <v>1325</v>
      </c>
      <c r="B393" s="1537" t="s">
        <v>2035</v>
      </c>
      <c r="C393" s="1540" t="s">
        <v>179</v>
      </c>
      <c r="E393" s="1541"/>
    </row>
    <row r="394" spans="1:5" ht="18">
      <c r="A394" s="1535" t="s">
        <v>1326</v>
      </c>
      <c r="B394" s="1537" t="s">
        <v>2036</v>
      </c>
      <c r="C394" s="1540" t="s">
        <v>179</v>
      </c>
      <c r="E394" s="1541"/>
    </row>
    <row r="395" spans="1:5" ht="18">
      <c r="A395" s="1535" t="s">
        <v>1327</v>
      </c>
      <c r="B395" s="1537" t="s">
        <v>2037</v>
      </c>
      <c r="C395" s="1540" t="s">
        <v>179</v>
      </c>
      <c r="E395" s="1541"/>
    </row>
    <row r="396" spans="1:5" ht="18">
      <c r="A396" s="1535" t="s">
        <v>1328</v>
      </c>
      <c r="B396" s="1537" t="s">
        <v>2038</v>
      </c>
      <c r="C396" s="1540" t="s">
        <v>179</v>
      </c>
      <c r="E396" s="1541"/>
    </row>
    <row r="397" spans="1:5" ht="18">
      <c r="A397" s="1535" t="s">
        <v>1329</v>
      </c>
      <c r="B397" s="1537" t="s">
        <v>2039</v>
      </c>
      <c r="C397" s="1540" t="s">
        <v>179</v>
      </c>
      <c r="E397" s="1541"/>
    </row>
    <row r="398" spans="1:5" ht="18">
      <c r="A398" s="1535" t="s">
        <v>1330</v>
      </c>
      <c r="B398" s="1537" t="s">
        <v>2040</v>
      </c>
      <c r="C398" s="1540" t="s">
        <v>179</v>
      </c>
      <c r="E398" s="1541"/>
    </row>
    <row r="399" spans="1:5" ht="18">
      <c r="A399" s="1535" t="s">
        <v>1331</v>
      </c>
      <c r="B399" s="1542" t="s">
        <v>2041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2042</v>
      </c>
      <c r="C403" s="1540" t="s">
        <v>179</v>
      </c>
      <c r="E403" s="1541"/>
    </row>
    <row r="404" spans="1:5" ht="18">
      <c r="A404" s="1535" t="s">
        <v>1335</v>
      </c>
      <c r="B404" s="1522" t="s">
        <v>2043</v>
      </c>
      <c r="C404" s="1540" t="s">
        <v>179</v>
      </c>
      <c r="E404" s="1541"/>
    </row>
    <row r="405" spans="1:5" ht="18">
      <c r="A405" s="1580" t="s">
        <v>1336</v>
      </c>
      <c r="B405" s="1547" t="s">
        <v>2044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2060</v>
      </c>
      <c r="I3" s="61"/>
    </row>
    <row r="4" spans="1:9" ht="15.75">
      <c r="A4" s="61" t="s">
        <v>704</v>
      </c>
      <c r="B4" s="61" t="s">
        <v>1998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5">
        <f>$B$7</f>
        <v>0</v>
      </c>
      <c r="J14" s="1786"/>
      <c r="K14" s="178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821" t="str">
        <f>CONCATENATE("Уточнен план ",$C$3)</f>
        <v>Уточнен план </v>
      </c>
      <c r="M23" s="1822"/>
      <c r="N23" s="1822"/>
      <c r="O23" s="1823"/>
      <c r="P23" s="1830" t="str">
        <f>CONCATENATE("Отчет ",$C$3)</f>
        <v>Отчет </v>
      </c>
      <c r="Q23" s="1831"/>
      <c r="R23" s="1831"/>
      <c r="S23" s="183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2055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0" t="s">
        <v>737</v>
      </c>
      <c r="K30" s="181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6" t="s">
        <v>740</v>
      </c>
      <c r="K33" s="180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8" t="s">
        <v>192</v>
      </c>
      <c r="K39" s="180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4" t="s">
        <v>197</v>
      </c>
      <c r="K47" s="180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6" t="s">
        <v>198</v>
      </c>
      <c r="K48" s="180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0" t="s">
        <v>269</v>
      </c>
      <c r="K66" s="180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0" t="s">
        <v>715</v>
      </c>
      <c r="K70" s="180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0" t="s">
        <v>217</v>
      </c>
      <c r="K76" s="180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0" t="s">
        <v>219</v>
      </c>
      <c r="K79" s="1801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2" t="s">
        <v>220</v>
      </c>
      <c r="K80" s="180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2" t="s">
        <v>221</v>
      </c>
      <c r="K81" s="180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2" t="s">
        <v>1654</v>
      </c>
      <c r="K82" s="180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0" t="s">
        <v>222</v>
      </c>
      <c r="K83" s="180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0" t="s">
        <v>231</v>
      </c>
      <c r="K98" s="1801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0" t="s">
        <v>232</v>
      </c>
      <c r="K99" s="1801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0" t="s">
        <v>233</v>
      </c>
      <c r="K100" s="1801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0" t="s">
        <v>234</v>
      </c>
      <c r="K101" s="180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0" t="s">
        <v>1655</v>
      </c>
      <c r="K108" s="180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0" t="s">
        <v>1652</v>
      </c>
      <c r="K112" s="1801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0" t="s">
        <v>1653</v>
      </c>
      <c r="K113" s="1801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2" t="s">
        <v>244</v>
      </c>
      <c r="K114" s="180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0" t="s">
        <v>270</v>
      </c>
      <c r="K115" s="180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8" t="s">
        <v>245</v>
      </c>
      <c r="K118" s="179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8" t="s">
        <v>246</v>
      </c>
      <c r="K119" s="179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8" t="s">
        <v>617</v>
      </c>
      <c r="K127" s="179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8" t="s">
        <v>679</v>
      </c>
      <c r="K130" s="179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0" t="s">
        <v>680</v>
      </c>
      <c r="K131" s="180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907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688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688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2022-06-08T08:37:02Z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