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<sst xmlns="http://schemas.openxmlformats.org/spreadsheetml/2006/main" count="2859" uniqueCount="2079">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</sst>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44439</v>
      </c>
      <c r="M6" s="1019"/>
      <c r="N6" s="1044" t="s">
        <v>992</v>
      </c>
      <c r="O6" s="1008"/>
      <c r="P6" s="1045">
        <f>OTCHET!F9</f>
        <v>44439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44439</v>
      </c>
      <c r="H9" s="1019"/>
      <c r="I9" s="1069">
        <f>+L4</f>
        <v>2021</v>
      </c>
      <c r="J9" s="1070">
        <f>+L6</f>
        <v>44439</v>
      </c>
      <c r="K9" s="1071"/>
      <c r="L9" s="1072">
        <f>+L6</f>
        <v>44439</v>
      </c>
      <c r="M9" s="1071"/>
      <c r="N9" s="1073">
        <f>+L6</f>
        <v>44439</v>
      </c>
      <c r="O9" s="1074"/>
      <c r="P9" s="1075">
        <f>+L4</f>
        <v>2021</v>
      </c>
      <c r="Q9" s="1073">
        <f>+L6</f>
        <v>44439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7</v>
      </c>
      <c r="K20" s="1095"/>
      <c r="L20" s="1114">
        <f t="shared" si="4"/>
        <v>0</v>
      </c>
      <c r="M20" s="1095"/>
      <c r="N20" s="1115">
        <f t="shared" si="5"/>
        <v>7</v>
      </c>
      <c r="O20" s="1097"/>
      <c r="P20" s="1113">
        <f>+ROUND(+SUM(OTCHET!E81:E89),0)</f>
        <v>0</v>
      </c>
      <c r="Q20" s="1114">
        <f>+ROUND(+SUM(OTCHET!L81:L89),0)</f>
        <v>7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7</v>
      </c>
      <c r="O23" s="1097"/>
      <c r="P23" s="1125">
        <f>+ROUND(+SUM(P13,P14,P16,P17,P18,P19,P20,P21,P22),0)</f>
        <v>0</v>
      </c>
      <c r="Q23" s="1125">
        <f>+ROUND(+SUM(Q13,Q14,Q16,Q17,Q18,Q19,Q20,Q21,Q22),0)</f>
        <v>7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</v>
      </c>
      <c r="K48" s="1095"/>
      <c r="L48" s="1200">
        <f>+ROUND(L23+L28+L35+L40+L46,0)</f>
        <v>0</v>
      </c>
      <c r="M48" s="1095"/>
      <c r="N48" s="1201">
        <f>+ROUND(N23+N28+N35+N40+N46,0)</f>
        <v>7</v>
      </c>
      <c r="O48" s="1202"/>
      <c r="P48" s="1199">
        <f>+ROUND(P23+P28+P35+P40+P46,0)</f>
        <v>0</v>
      </c>
      <c r="Q48" s="1200">
        <f>+ROUND(Q23+Q28+Q35+Q40+Q46,0)</f>
        <v>7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1670</v>
      </c>
      <c r="K51" s="1095"/>
      <c r="L51" s="1102">
        <f>+IF($P$2=33,$Q51,0)</f>
        <v>0</v>
      </c>
      <c r="M51" s="1095"/>
      <c r="N51" s="1132">
        <f>+ROUND(+G51+J51+L51,0)</f>
        <v>1670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1670</v>
      </c>
      <c r="K56" s="1095"/>
      <c r="L56" s="1208">
        <f>+ROUND(+SUM(L51:L55),0)</f>
        <v>0</v>
      </c>
      <c r="M56" s="1095"/>
      <c r="N56" s="1209">
        <f>+ROUND(+SUM(N51:N55),0)</f>
        <v>1670</v>
      </c>
      <c r="O56" s="1097"/>
      <c r="P56" s="1207">
        <f>+ROUND(+SUM(P51:P55),0)</f>
        <v>0</v>
      </c>
      <c r="Q56" s="1208">
        <f>+ROUND(+SUM(Q51:Q55),0)</f>
        <v>1670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151277</v>
      </c>
      <c r="K77" s="1095"/>
      <c r="L77" s="1233">
        <f>+ROUND(L56+L63+L67+L71+L75,0)</f>
        <v>0</v>
      </c>
      <c r="M77" s="1095"/>
      <c r="N77" s="1234">
        <f>+ROUND(N56+N63+N67+N71+N75,0)</f>
        <v>151277</v>
      </c>
      <c r="O77" s="1097"/>
      <c r="P77" s="1231">
        <f>+ROUND(P56+P63+P67+P71+P75,0)</f>
        <v>0</v>
      </c>
      <c r="Q77" s="1232">
        <f>+ROUND(Q56+Q63+Q67+Q71+Q75,0)</f>
        <v>151277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112252</v>
      </c>
      <c r="K79" s="1095"/>
      <c r="L79" s="1108">
        <f>+IF($P$2=33,$Q79,0)</f>
        <v>0</v>
      </c>
      <c r="M79" s="1095"/>
      <c r="N79" s="1109">
        <f>+ROUND(+G79+J79+L79,0)</f>
        <v>112252</v>
      </c>
      <c r="O79" s="1097"/>
      <c r="P79" s="1107">
        <f>+ROUND(OTCHET!E419,0)</f>
        <v>0</v>
      </c>
      <c r="Q79" s="1108">
        <f>+ROUND(OTCHET!L419,0)</f>
        <v>112252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154876</v>
      </c>
      <c r="K81" s="1095"/>
      <c r="L81" s="1242">
        <f>+ROUND(L79+L80,0)</f>
        <v>0</v>
      </c>
      <c r="M81" s="1095"/>
      <c r="N81" s="1243">
        <f>+ROUND(N79+N80,0)</f>
        <v>154876</v>
      </c>
      <c r="O81" s="1097"/>
      <c r="P81" s="1241">
        <f>+ROUND(P79+P80,0)</f>
        <v>0</v>
      </c>
      <c r="Q81" s="1242">
        <f>+ROUND(Q79+Q80,0)</f>
        <v>154876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3606</v>
      </c>
      <c r="K83" s="1095"/>
      <c r="L83" s="1255">
        <f>+ROUND(L48,0)-ROUND(L77,0)+ROUND(L81,0)</f>
        <v>0</v>
      </c>
      <c r="M83" s="1095"/>
      <c r="N83" s="1256">
        <f>+ROUND(N48,0)-ROUND(N77,0)+ROUND(N81,0)</f>
        <v>3606</v>
      </c>
      <c r="O83" s="1257"/>
      <c r="P83" s="1254">
        <f>+ROUND(P48,0)-ROUND(P77,0)+ROUND(P81,0)</f>
        <v>0</v>
      </c>
      <c r="Q83" s="1255">
        <f>+ROUND(Q48,0)-ROUND(Q77,0)+ROUND(Q81,0)</f>
        <v>3606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-3606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-3606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-3606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112336</v>
      </c>
      <c r="K131" s="1095"/>
      <c r="L131" s="1120">
        <f>+IF($P$2=33,$Q131,0)</f>
        <v>0</v>
      </c>
      <c r="M131" s="1095"/>
      <c r="N131" s="1121">
        <f>+ROUND(+G131+J131+L131,0)</f>
        <v>112336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112336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3606</v>
      </c>
      <c r="K132" s="1095"/>
      <c r="L132" s="1295">
        <f>+ROUND(+L131-L129-L130,0)</f>
        <v>0</v>
      </c>
      <c r="M132" s="1095"/>
      <c r="N132" s="1296">
        <f>+ROUND(+N131-N129-N130,0)</f>
        <v>3606</v>
      </c>
      <c r="O132" s="1097"/>
      <c r="P132" s="1294">
        <f>+ROUND(+P131-P129-P130,0)</f>
        <v>0</v>
      </c>
      <c r="Q132" s="1295">
        <f>+ROUND(+Q131-Q129-Q130,0)</f>
        <v>3606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44449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44439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2068</v>
      </c>
      <c r="F17" s="1745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7</v>
      </c>
      <c r="G22" s="764">
        <f>+G23+G25+G36+G37</f>
        <v>0</v>
      </c>
      <c r="H22" s="765">
        <f>+H23+H25+H36+H37</f>
        <v>7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7</v>
      </c>
      <c r="G25" s="783">
        <f>+G26+G30+G31+G32+G33</f>
        <v>0</v>
      </c>
      <c r="H25" s="784">
        <f>+H26+H30+H31+H32+H33</f>
        <v>7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7</v>
      </c>
      <c r="G26" s="788">
        <f>OTCHET!I74</f>
        <v>0</v>
      </c>
      <c r="H26" s="789">
        <f>OTCHET!J74</f>
        <v>7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151277</v>
      </c>
      <c r="G38" s="848">
        <f>G39+G43+G44+G46+SUM(G48:G52)+G55</f>
        <v>0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1670</v>
      </c>
      <c r="G43" s="816">
        <f>+OTCHET!I205+OTCHET!I223+OTCHET!I271</f>
        <v>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154876</v>
      </c>
      <c r="G56" s="893">
        <f>+G57+G58+G62</f>
        <v>-40275</v>
      </c>
      <c r="H56" s="894">
        <f>+H57+H58+H62</f>
        <v>195151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154876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195151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3606</v>
      </c>
      <c r="G64" s="928">
        <f>+G22-G38+G56-G63</f>
        <v>-40275</v>
      </c>
      <c r="H64" s="929">
        <f>+H22-H38+H56-H63</f>
        <v>43881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-3606</v>
      </c>
      <c r="G66" s="938">
        <f>SUM(+G68+G76+G77+G84+G85+G86+G89+G90+G91+G92+G93+G94+G95)</f>
        <v>0</v>
      </c>
      <c r="H66" s="939">
        <f>SUM(+H68+H76+H77+H84+H85+H86+H89+H90+H91+H92+H93+H94+H95)</f>
        <v>-3606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-112336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-84416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1860</v>
      </c>
      <c r="C9" s="1835"/>
      <c r="D9" s="1836"/>
      <c r="E9" s="115">
        <v>44197</v>
      </c>
      <c r="F9" s="116">
        <v>44439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791" t="s">
        <v>963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957</v>
      </c>
      <c r="F12" s="1585" t="s">
        <v>1540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7" t="s">
        <v>2052</v>
      </c>
      <c r="F19" s="1758"/>
      <c r="G19" s="1758"/>
      <c r="H19" s="1759"/>
      <c r="I19" s="1840" t="s">
        <v>2053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465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467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7</v>
      </c>
      <c r="K74" s="170">
        <f>SUM(K75:K89)</f>
        <v>0</v>
      </c>
      <c r="L74" s="1376">
        <f t="shared" si="13"/>
        <v>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7</v>
      </c>
      <c r="K81" s="160">
        <v>0</v>
      </c>
      <c r="L81" s="295">
        <f t="shared" si="14"/>
        <v>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</v>
      </c>
      <c r="K169" s="213">
        <f t="shared" si="39"/>
        <v>0</v>
      </c>
      <c r="L169" s="210">
        <f t="shared" si="39"/>
        <v>7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7" t="s">
        <v>2054</v>
      </c>
      <c r="F183" s="1758"/>
      <c r="G183" s="1758"/>
      <c r="H183" s="1759"/>
      <c r="I183" s="1760" t="s">
        <v>2055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739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742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192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197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198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1670</v>
      </c>
      <c r="K205" s="276">
        <f t="shared" si="48"/>
        <v>0</v>
      </c>
      <c r="L205" s="310">
        <f t="shared" si="48"/>
        <v>1670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1670</v>
      </c>
      <c r="K212" s="323">
        <f t="shared" si="49"/>
        <v>0</v>
      </c>
      <c r="L212" s="320">
        <f t="shared" si="49"/>
        <v>1670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269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717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217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219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222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231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232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233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234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1657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1654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1655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270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245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246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619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681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682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909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5" t="s">
        <v>690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151277</v>
      </c>
      <c r="K301" s="398">
        <f t="shared" si="77"/>
        <v>0</v>
      </c>
      <c r="L301" s="395">
        <f t="shared" si="77"/>
        <v>151277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44197</v>
      </c>
      <c r="F350" s="407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2056</v>
      </c>
      <c r="F357" s="1844"/>
      <c r="G357" s="1844"/>
      <c r="H357" s="184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273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284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306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250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251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253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149528</v>
      </c>
      <c r="K396" s="445">
        <f>SUM(K397:K398)</f>
        <v>0</v>
      </c>
      <c r="L396" s="1378">
        <f t="shared" si="88"/>
        <v>149528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149528</v>
      </c>
      <c r="K397" s="154">
        <v>0</v>
      </c>
      <c r="L397" s="1379">
        <f>I397+J397+K397</f>
        <v>149528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254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2999</v>
      </c>
      <c r="K399" s="445">
        <f>SUM(K400:K401)</f>
        <v>0</v>
      </c>
      <c r="L399" s="1378">
        <f t="shared" si="89"/>
        <v>-37276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>
        <v>2999</v>
      </c>
      <c r="K400" s="154">
        <v>0</v>
      </c>
      <c r="L400" s="1379">
        <f>I400+J400+K400</f>
        <v>-37276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916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676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677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695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257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152527</v>
      </c>
      <c r="K419" s="515">
        <f>SUM(K361,K375,K383,K388,K391,K396,K399,K402,K405,K406,K409,K412)</f>
        <v>0</v>
      </c>
      <c r="L419" s="512">
        <f t="shared" si="95"/>
        <v>112252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762</v>
      </c>
      <c r="D422" s="179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700</v>
      </c>
      <c r="D423" s="179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258</v>
      </c>
      <c r="D424" s="1794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679</v>
      </c>
      <c r="D425" s="179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920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44197</v>
      </c>
      <c r="F435" s="407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2058</v>
      </c>
      <c r="F442" s="1758"/>
      <c r="G442" s="1758"/>
      <c r="H442" s="175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43881</v>
      </c>
      <c r="K445" s="548">
        <f t="shared" si="99"/>
        <v>0</v>
      </c>
      <c r="L445" s="549">
        <f t="shared" si="99"/>
        <v>3606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-3606</v>
      </c>
      <c r="K446" s="555">
        <f t="shared" si="100"/>
        <v>0</v>
      </c>
      <c r="L446" s="556">
        <f>+L597</f>
        <v>-3606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44197</v>
      </c>
      <c r="F451" s="407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2060</v>
      </c>
      <c r="F458" s="1838"/>
      <c r="G458" s="1838"/>
      <c r="H458" s="183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766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1950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776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924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929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930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931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932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310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934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935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937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-3606</v>
      </c>
      <c r="K566" s="581">
        <f t="shared" si="128"/>
        <v>0</v>
      </c>
      <c r="L566" s="578">
        <f t="shared" si="128"/>
        <v>-3606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-84416</v>
      </c>
      <c r="K573" s="1626">
        <v>0</v>
      </c>
      <c r="L573" s="1393">
        <f t="shared" si="129"/>
        <v>-112336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-3606</v>
      </c>
      <c r="K597" s="666">
        <f t="shared" si="133"/>
        <v>0</v>
      </c>
      <c r="L597" s="662">
        <f t="shared" si="133"/>
        <v>-3606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872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875</v>
      </c>
      <c r="C604" s="1782"/>
      <c r="D604" s="672" t="s">
        <v>876</v>
      </c>
      <c r="E604" s="673"/>
      <c r="F604" s="674"/>
      <c r="G604" s="1783" t="s">
        <v>872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44449</v>
      </c>
      <c r="C605" s="1785"/>
      <c r="D605" s="675" t="s">
        <v>877</v>
      </c>
      <c r="E605" s="676" t="s">
        <v>2078</v>
      </c>
      <c r="F605" s="677"/>
      <c r="G605" s="678" t="s">
        <v>878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44197</v>
      </c>
      <c r="F623" s="226">
        <f>$F$9</f>
        <v>44439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7" t="s">
        <v>2071</v>
      </c>
      <c r="F630" s="1758"/>
      <c r="G630" s="1758"/>
      <c r="H630" s="1759"/>
      <c r="I630" s="1760" t="s">
        <v>2072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2070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739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742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192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197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198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1670</v>
      </c>
      <c r="K655" s="276">
        <f t="shared" si="140"/>
        <v>0</v>
      </c>
      <c r="L655" s="310">
        <f t="shared" si="140"/>
        <v>1670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1670</v>
      </c>
      <c r="K662" s="1428"/>
      <c r="L662" s="320">
        <f t="shared" si="142"/>
        <v>1670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269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717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217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219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222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231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232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233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234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1657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1654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1655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270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245</v>
      </c>
      <c r="D725" s="1778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246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619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681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682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909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690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690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151277</v>
      </c>
      <c r="K752" s="398">
        <f t="shared" si="169"/>
        <v>0</v>
      </c>
      <c r="L752" s="395">
        <f t="shared" si="169"/>
        <v>151277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7" t="s">
        <v>2071</v>
      </c>
      <c r="M23" s="1758"/>
      <c r="N23" s="1758"/>
      <c r="O23" s="1759"/>
      <c r="P23" s="1760" t="s">
        <v>2072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739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742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192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197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198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269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717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217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219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222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231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232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233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234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1657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1654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1655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270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245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246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619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681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682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909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690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690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2021-09-09T14:37:27Z</cp:lastPrinted>
  <dcterms:created xsi:type="dcterms:W3CDTF">1997-12-10T11:54:07Z</dcterms:created>
  <dcterms:modified xsi:type="dcterms:W3CDTF">2021-09-10T07:42:14Z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