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<sst xmlns="http://schemas.openxmlformats.org/spreadsheetml/2006/main" count="2728" uniqueCount="2079">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</sst>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44227</v>
      </c>
      <c r="M6" s="1019"/>
      <c r="N6" s="1044" t="s">
        <v>992</v>
      </c>
      <c r="O6" s="1008"/>
      <c r="P6" s="1045">
        <f>OTCHET!F9</f>
        <v>44227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44227</v>
      </c>
      <c r="H9" s="1019"/>
      <c r="I9" s="1069">
        <f>+L4</f>
        <v>2021</v>
      </c>
      <c r="J9" s="1070">
        <f>+L6</f>
        <v>44227</v>
      </c>
      <c r="K9" s="1071"/>
      <c r="L9" s="1072">
        <f>+L6</f>
        <v>44227</v>
      </c>
      <c r="M9" s="1071"/>
      <c r="N9" s="1073">
        <f>+L6</f>
        <v>44227</v>
      </c>
      <c r="O9" s="1074"/>
      <c r="P9" s="1075">
        <f>+L4</f>
        <v>2021</v>
      </c>
      <c r="Q9" s="1073">
        <f>+L6</f>
        <v>44227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</v>
      </c>
      <c r="K20" s="1095"/>
      <c r="L20" s="1114">
        <f t="shared" si="4"/>
        <v>0</v>
      </c>
      <c r="M20" s="1095"/>
      <c r="N20" s="1115">
        <f t="shared" si="5"/>
        <v>1</v>
      </c>
      <c r="O20" s="1097"/>
      <c r="P20" s="1113">
        <f>+ROUND(+SUM(OTCHET!E81:E89),0)</f>
        <v>0</v>
      </c>
      <c r="Q20" s="1114">
        <f>+ROUND(+SUM(OTCHET!L81:L89),0)</f>
        <v>1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</v>
      </c>
      <c r="O23" s="1097"/>
      <c r="P23" s="1125">
        <f>+ROUND(+SUM(P13,P14,P16,P17,P18,P19,P20,P21,P22),0)</f>
        <v>0</v>
      </c>
      <c r="Q23" s="1125">
        <f>+ROUND(+SUM(Q13,Q14,Q16,Q17,Q18,Q19,Q20,Q21,Q22),0)</f>
        <v>1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</v>
      </c>
      <c r="K48" s="1095"/>
      <c r="L48" s="1200">
        <f>+ROUND(L23+L28+L35+L40+L46,0)</f>
        <v>0</v>
      </c>
      <c r="M48" s="1095"/>
      <c r="N48" s="1201">
        <f>+ROUND(N23+N28+N35+N40+N46,0)</f>
        <v>1</v>
      </c>
      <c r="O48" s="1202"/>
      <c r="P48" s="1199">
        <f>+ROUND(P23+P28+P35+P40+P46,0)</f>
        <v>0</v>
      </c>
      <c r="Q48" s="1200">
        <f>+ROUND(Q23+Q28+Q35+Q40+Q46,0)</f>
        <v>1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-40276</v>
      </c>
      <c r="K79" s="1095"/>
      <c r="L79" s="1108">
        <f>+IF($P$2=33,$Q79,0)</f>
        <v>0</v>
      </c>
      <c r="M79" s="1095"/>
      <c r="N79" s="1109">
        <f>+ROUND(+G79+J79+L79,0)</f>
        <v>-40276</v>
      </c>
      <c r="O79" s="1097"/>
      <c r="P79" s="1107">
        <f>+ROUND(OTCHET!E419,0)</f>
        <v>0</v>
      </c>
      <c r="Q79" s="1108">
        <f>+ROUND(OTCHET!L419,0)</f>
        <v>-40276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40276</v>
      </c>
      <c r="K80" s="1095"/>
      <c r="L80" s="1120">
        <f>+IF($P$2=33,$Q80,0)</f>
        <v>0</v>
      </c>
      <c r="M80" s="1095"/>
      <c r="N80" s="1121">
        <f>+ROUND(+G80+J80+L80,0)</f>
        <v>40276</v>
      </c>
      <c r="O80" s="1097"/>
      <c r="P80" s="1119">
        <f>+ROUND(OTCHET!E429,0)</f>
        <v>0</v>
      </c>
      <c r="Q80" s="1120">
        <f>+ROUND(OTCHET!L429,0)</f>
        <v>40276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</v>
      </c>
      <c r="K83" s="1095"/>
      <c r="L83" s="1255">
        <f>+ROUND(L48,0)-ROUND(L77,0)+ROUND(L81,0)</f>
        <v>0</v>
      </c>
      <c r="M83" s="1095"/>
      <c r="N83" s="1256">
        <f>+ROUND(N48,0)-ROUND(N77,0)+ROUND(N81,0)</f>
        <v>1</v>
      </c>
      <c r="O83" s="1257"/>
      <c r="P83" s="1254">
        <f>+ROUND(P48,0)-ROUND(P77,0)+ROUND(P81,0)</f>
        <v>0</v>
      </c>
      <c r="Q83" s="1255">
        <f>+ROUND(Q48,0)-ROUND(Q77,0)+ROUND(Q81,0)</f>
        <v>1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108731</v>
      </c>
      <c r="K131" s="1095"/>
      <c r="L131" s="1120">
        <f>+IF($P$2=33,$Q131,0)</f>
        <v>0</v>
      </c>
      <c r="M131" s="1095"/>
      <c r="N131" s="1121">
        <f>+ROUND(+G131+J131+L131,0)</f>
        <v>108731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108731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1</v>
      </c>
      <c r="K132" s="1095"/>
      <c r="L132" s="1295">
        <f>+ROUND(+L131-L129-L130,0)</f>
        <v>0</v>
      </c>
      <c r="M132" s="1095"/>
      <c r="N132" s="1296">
        <f>+ROUND(+N131-N129-N130,0)</f>
        <v>1</v>
      </c>
      <c r="O132" s="1097"/>
      <c r="P132" s="1294">
        <f>+ROUND(+P131-P129-P130,0)</f>
        <v>0</v>
      </c>
      <c r="Q132" s="1295">
        <f>+ROUND(+Q131-Q129-Q130,0)</f>
        <v>1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44237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44227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2071</v>
      </c>
      <c r="F17" s="1745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1</v>
      </c>
      <c r="G22" s="764">
        <f>+G23+G25+G36+G37</f>
        <v>0</v>
      </c>
      <c r="H22" s="765">
        <f>+H23+H25+H36+H37</f>
        <v>1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1</v>
      </c>
      <c r="G25" s="783">
        <f>+G26+G30+G31+G32+G33</f>
        <v>0</v>
      </c>
      <c r="H25" s="784">
        <f>+H26+H30+H31+H32+H33</f>
        <v>1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1</v>
      </c>
      <c r="G26" s="788">
        <f>OTCHET!I74</f>
        <v>0</v>
      </c>
      <c r="H26" s="789">
        <f>OTCHET!J74</f>
        <v>1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-40276</v>
      </c>
      <c r="H56" s="894">
        <f>+H57+H58+H62</f>
        <v>40276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-40276</v>
      </c>
      <c r="H58" s="903">
        <f>+OTCHET!J383+OTCHET!J391+OTCHET!J396+OTCHET!J399+OTCHET!J402+OTCHET!J405+OTCHET!J406+OTCHET!J409+OTCHET!J422+OTCHET!J423+OTCHET!J424+OTCHET!J425+OTCHET!J426</f>
        <v>40276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40276</v>
      </c>
      <c r="G59" s="906">
        <f>+OTCHET!I422+OTCHET!I423+OTCHET!I424+OTCHET!I425+OTCHET!I426</f>
        <v>0</v>
      </c>
      <c r="H59" s="907">
        <f>+OTCHET!J422+OTCHET!J423+OTCHET!J424+OTCHET!J425+OTCHET!J426</f>
        <v>40276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1</v>
      </c>
      <c r="G64" s="928">
        <f>+G22-G38+G56-G63</f>
        <v>-40276</v>
      </c>
      <c r="H64" s="929">
        <f>+H22-H38+H56-H63</f>
        <v>40277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-40276</v>
      </c>
      <c r="H65" s="934">
        <f>+H$64+H$66</f>
        <v>40276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</v>
      </c>
      <c r="G66" s="938">
        <f>SUM(+G68+G76+G77+G84+G85+G86+G89+G90+G91+G92+G93+G94+G95)</f>
        <v>0</v>
      </c>
      <c r="H66" s="939">
        <f>SUM(+H68+H76+H77+H84+H85+H86+H89+H90+H91+H92+H93+H94+H95)</f>
        <v>-1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-108731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-80811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-40276</v>
      </c>
      <c r="H105" s="985">
        <f>+H$64+H$66</f>
        <v>40276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1860</v>
      </c>
      <c r="C9" s="1826"/>
      <c r="D9" s="1827"/>
      <c r="E9" s="115">
        <v>44197</v>
      </c>
      <c r="F9" s="116">
        <v>44227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957</v>
      </c>
      <c r="F12" s="1585" t="s">
        <v>1540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2055</v>
      </c>
      <c r="F19" s="1829"/>
      <c r="G19" s="1829"/>
      <c r="H19" s="1830"/>
      <c r="I19" s="1834" t="s">
        <v>2056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</v>
      </c>
      <c r="K74" s="170">
        <f>SUM(K75:K89)</f>
        <v>0</v>
      </c>
      <c r="L74" s="1376">
        <f t="shared" si="13"/>
        <v>1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1</v>
      </c>
      <c r="K81" s="160">
        <v>0</v>
      </c>
      <c r="L81" s="295">
        <f t="shared" si="14"/>
        <v>1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</v>
      </c>
      <c r="K169" s="213">
        <f t="shared" si="39"/>
        <v>0</v>
      </c>
      <c r="L169" s="210">
        <f t="shared" si="39"/>
        <v>1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44197</v>
      </c>
      <c r="F176" s="226">
        <f>$F$9</f>
        <v>44227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2057</v>
      </c>
      <c r="F183" s="1829"/>
      <c r="G183" s="1829"/>
      <c r="H183" s="1830"/>
      <c r="I183" s="1837" t="s">
        <v>2058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44197</v>
      </c>
      <c r="F350" s="407">
        <f>$F$9</f>
        <v>44227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2059</v>
      </c>
      <c r="F357" s="1841"/>
      <c r="G357" s="1841"/>
      <c r="H357" s="184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-40276</v>
      </c>
      <c r="J399" s="444">
        <f t="shared" si="89"/>
        <v>0</v>
      </c>
      <c r="K399" s="445">
        <f>SUM(K400:K401)</f>
        <v>0</v>
      </c>
      <c r="L399" s="1378">
        <f t="shared" si="89"/>
        <v>-40276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-40276</v>
      </c>
      <c r="J400" s="159"/>
      <c r="K400" s="154">
        <v>0</v>
      </c>
      <c r="L400" s="1379">
        <f>I400+J400+K400</f>
        <v>-40276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-40276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40276</v>
      </c>
      <c r="K424" s="1474">
        <v>0</v>
      </c>
      <c r="L424" s="1378">
        <f>I424+J424+K424</f>
        <v>40276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40276</v>
      </c>
      <c r="K429" s="515">
        <f t="shared" si="97"/>
        <v>0</v>
      </c>
      <c r="L429" s="512">
        <f t="shared" si="97"/>
        <v>40276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44197</v>
      </c>
      <c r="F435" s="407">
        <f>$F$9</f>
        <v>44227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2061</v>
      </c>
      <c r="F442" s="1829"/>
      <c r="G442" s="1829"/>
      <c r="H442" s="183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-40276</v>
      </c>
      <c r="J445" s="547">
        <f t="shared" si="99"/>
        <v>40277</v>
      </c>
      <c r="K445" s="548">
        <f t="shared" si="99"/>
        <v>0</v>
      </c>
      <c r="L445" s="549">
        <f t="shared" si="99"/>
        <v>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</v>
      </c>
      <c r="K446" s="555">
        <f t="shared" si="100"/>
        <v>0</v>
      </c>
      <c r="L446" s="556">
        <f>+L597</f>
        <v>-1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44197</v>
      </c>
      <c r="F451" s="407">
        <f>$F$9</f>
        <v>44227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2063</v>
      </c>
      <c r="F458" s="1832"/>
      <c r="G458" s="1832"/>
      <c r="H458" s="183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</v>
      </c>
      <c r="K566" s="581">
        <f t="shared" si="128"/>
        <v>0</v>
      </c>
      <c r="L566" s="578">
        <f t="shared" si="128"/>
        <v>-1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-80811</v>
      </c>
      <c r="K573" s="1626">
        <v>0</v>
      </c>
      <c r="L573" s="1393">
        <f t="shared" si="129"/>
        <v>-108731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</v>
      </c>
      <c r="K597" s="666">
        <f t="shared" si="133"/>
        <v>0</v>
      </c>
      <c r="L597" s="662">
        <f t="shared" si="133"/>
        <v>-1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 t="s">
        <v>2076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66" t="s">
        <v>2077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44237</v>
      </c>
      <c r="C605" s="1753"/>
      <c r="D605" s="675" t="s">
        <v>877</v>
      </c>
      <c r="E605" s="676" t="s">
        <v>2078</v>
      </c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5" sqref="AH2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2048</v>
      </c>
      <c r="M23" s="1829"/>
      <c r="N23" s="1829"/>
      <c r="O23" s="1830"/>
      <c r="P23" s="1837" t="s">
        <v>2049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2021-02-10T11:25:18Z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