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<sst xmlns="http://schemas.openxmlformats.org/spreadsheetml/2006/main" count="2785" uniqueCount="2102">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</sst>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0" fillId="52" borderId="113" xfId="42" applyNumberFormat="1" applyFont="1" applyFill="1" applyBorder="1" applyAlignment="1">
      <alignment horizontal="right" vertical="center"/>
      <protection/>
    </xf>
    <xf numFmtId="181" fontId="268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8" fillId="39" borderId="25" xfId="0" applyNumberFormat="1" applyFont="1" applyFill="1" applyBorder="1" applyAlignment="1" applyProtection="1" quotePrefix="1">
      <alignment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8" fillId="39" borderId="105" xfId="0" applyNumberFormat="1" applyFont="1" applyFill="1" applyBorder="1" applyAlignment="1" applyProtection="1" quotePrefix="1">
      <alignment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2" fillId="39" borderId="12" xfId="40" applyNumberFormat="1" applyFont="1" applyFill="1" applyBorder="1" applyAlignment="1" applyProtection="1">
      <alignment horizontal="center" vertical="center"/>
      <protection/>
    </xf>
    <xf numFmtId="186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6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Alignment="1" applyProtection="1">
      <alignment/>
      <protection/>
    </xf>
    <xf numFmtId="179" fontId="287" fillId="39" borderId="12" xfId="34" applyNumberFormat="1" applyFont="1" applyFill="1" applyBorder="1" applyAlignment="1" applyProtection="1">
      <alignment horizontal="center" vertical="center"/>
      <protection/>
    </xf>
    <xf numFmtId="0" fontId="288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9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8" fillId="39" borderId="82" xfId="37" applyNumberFormat="1" applyFont="1" applyFill="1" applyBorder="1" applyAlignment="1" applyProtection="1" quotePrefix="1">
      <alignment/>
      <protection/>
    </xf>
    <xf numFmtId="189" fontId="27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8" fillId="26" borderId="105" xfId="37" applyNumberFormat="1" applyFont="1" applyFill="1" applyBorder="1" applyAlignment="1" applyProtection="1" quotePrefix="1">
      <alignment/>
      <protection/>
    </xf>
    <xf numFmtId="189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4" borderId="0" xfId="36" applyFill="1">
      <alignment/>
      <protection/>
    </xf>
    <xf numFmtId="0" fontId="219" fillId="74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3" fillId="39" borderId="26" xfId="34" applyFont="1" applyFill="1" applyBorder="1" applyAlignment="1">
      <alignment vertical="center"/>
      <protection/>
    </xf>
    <xf numFmtId="0" fontId="321" fillId="0" borderId="0" xfId="0" applyFont="1" applyAlignment="1">
      <alignment/>
    </xf>
    <xf numFmtId="0" fontId="322" fillId="0" borderId="0" xfId="0" applyFont="1" applyFill="1" applyAlignment="1">
      <alignment horizontal="right"/>
    </xf>
    <xf numFmtId="0" fontId="241" fillId="26" borderId="12" xfId="0" applyFont="1" applyFill="1" applyBorder="1" applyAlignment="1" applyProtection="1">
      <alignment horizontal="right"/>
      <protection/>
    </xf>
    <xf numFmtId="0" fontId="322" fillId="0" borderId="0" xfId="0" applyFont="1" applyFill="1" applyAlignment="1">
      <alignment/>
    </xf>
    <xf numFmtId="49" fontId="241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right" wrapText="1"/>
    </xf>
    <xf numFmtId="14" fontId="241" fillId="26" borderId="12" xfId="0" applyNumberFormat="1" applyFont="1" applyFill="1" applyBorder="1" applyAlignment="1" applyProtection="1">
      <alignment horizontal="right"/>
      <protection/>
    </xf>
    <xf numFmtId="0" fontId="323" fillId="0" borderId="0" xfId="0" applyFont="1" applyAlignment="1">
      <alignment horizontal="center"/>
    </xf>
    <xf numFmtId="0" fontId="321" fillId="0" borderId="0" xfId="0" applyFont="1" applyAlignment="1" quotePrefix="1">
      <alignment horizontal="right"/>
    </xf>
    <xf numFmtId="0" fontId="322" fillId="26" borderId="163" xfId="0" applyFont="1" applyFill="1" applyBorder="1" applyAlignment="1">
      <alignment horizontal="center" vertical="center" wrapText="1"/>
    </xf>
    <xf numFmtId="0" fontId="322" fillId="26" borderId="164" xfId="0" applyFont="1" applyFill="1" applyBorder="1" applyAlignment="1">
      <alignment horizontal="center" vertical="center" wrapText="1"/>
    </xf>
    <xf numFmtId="0" fontId="322" fillId="26" borderId="17" xfId="0" applyFont="1" applyFill="1" applyBorder="1" applyAlignment="1">
      <alignment horizontal="left" vertical="center" wrapText="1"/>
    </xf>
    <xf numFmtId="3" fontId="322" fillId="26" borderId="18" xfId="0" applyNumberFormat="1" applyFont="1" applyFill="1" applyBorder="1" applyAlignment="1">
      <alignment horizontal="right" vertical="center" wrapText="1"/>
    </xf>
    <xf numFmtId="3" fontId="322" fillId="26" borderId="17" xfId="0" applyNumberFormat="1" applyFont="1" applyFill="1" applyBorder="1" applyAlignment="1">
      <alignment horizontal="center" vertical="center" wrapText="1"/>
    </xf>
    <xf numFmtId="0" fontId="322" fillId="26" borderId="18" xfId="0" applyFont="1" applyFill="1" applyBorder="1" applyAlignment="1">
      <alignment horizontal="center" vertical="center" wrapText="1"/>
    </xf>
    <xf numFmtId="0" fontId="321" fillId="0" borderId="29" xfId="0" applyFont="1" applyBorder="1" applyAlignment="1">
      <alignment horizontal="left" vertical="center" wrapText="1"/>
    </xf>
    <xf numFmtId="0" fontId="321" fillId="0" borderId="33" xfId="0" applyFont="1" applyBorder="1" applyAlignment="1">
      <alignment horizontal="left" vertical="center" wrapText="1"/>
    </xf>
    <xf numFmtId="0" fontId="321" fillId="0" borderId="42" xfId="0" applyFont="1" applyBorder="1" applyAlignment="1">
      <alignment horizontal="left" vertical="center" wrapText="1"/>
    </xf>
    <xf numFmtId="0" fontId="322" fillId="26" borderId="189" xfId="0" applyFont="1" applyFill="1" applyBorder="1" applyAlignment="1">
      <alignment horizontal="right" vertical="center" wrapText="1"/>
    </xf>
    <xf numFmtId="3" fontId="322" fillId="26" borderId="190" xfId="0" applyNumberFormat="1" applyFont="1" applyFill="1" applyBorder="1" applyAlignment="1">
      <alignment horizontal="right" vertical="center" wrapText="1"/>
    </xf>
    <xf numFmtId="3" fontId="322" fillId="0" borderId="0" xfId="0" applyNumberFormat="1" applyFont="1" applyBorder="1" applyAlignment="1">
      <alignment horizontal="right" vertical="center" wrapText="1"/>
    </xf>
    <xf numFmtId="0" fontId="324" fillId="0" borderId="0" xfId="0" applyFont="1" applyAlignment="1">
      <alignment horizontal="right"/>
    </xf>
    <xf numFmtId="3" fontId="324" fillId="0" borderId="0" xfId="0" applyNumberFormat="1" applyFont="1" applyAlignment="1">
      <alignment/>
    </xf>
    <xf numFmtId="0" fontId="325" fillId="0" borderId="0" xfId="0" applyFont="1" applyAlignment="1" quotePrefix="1">
      <alignment/>
    </xf>
    <xf numFmtId="3" fontId="322" fillId="0" borderId="29" xfId="0" applyNumberFormat="1" applyFont="1" applyBorder="1" applyAlignment="1" applyProtection="1">
      <alignment horizontal="right" vertical="center" wrapText="1"/>
      <protection locked="0"/>
    </xf>
    <xf numFmtId="0" fontId="322" fillId="0" borderId="30" xfId="0" applyFont="1" applyBorder="1" applyAlignment="1" applyProtection="1">
      <alignment horizontal="center" vertical="center" wrapText="1"/>
      <protection locked="0"/>
    </xf>
    <xf numFmtId="3" fontId="322" fillId="0" borderId="168" xfId="0" applyNumberFormat="1" applyFont="1" applyBorder="1" applyAlignment="1" applyProtection="1">
      <alignment horizontal="right" vertical="center" wrapText="1"/>
      <protection locked="0"/>
    </xf>
    <xf numFmtId="0" fontId="322" fillId="0" borderId="169" xfId="0" applyFont="1" applyBorder="1" applyAlignment="1" applyProtection="1">
      <alignment horizontal="center" vertical="center" wrapText="1"/>
      <protection locked="0"/>
    </xf>
    <xf numFmtId="3" fontId="322" fillId="0" borderId="30" xfId="0" applyNumberFormat="1" applyFont="1" applyBorder="1" applyAlignment="1" applyProtection="1">
      <alignment horizontal="right" vertical="center" wrapText="1"/>
      <protection locked="0"/>
    </xf>
    <xf numFmtId="3" fontId="322" fillId="0" borderId="34" xfId="0" applyNumberFormat="1" applyFont="1" applyBorder="1" applyAlignment="1" applyProtection="1">
      <alignment horizontal="right" vertical="center" wrapText="1"/>
      <protection locked="0"/>
    </xf>
    <xf numFmtId="3" fontId="322" fillId="0" borderId="44" xfId="0" applyNumberFormat="1" applyFont="1" applyBorder="1" applyAlignment="1" applyProtection="1">
      <alignment horizontal="right" vertical="center" wrapText="1"/>
      <protection locked="0"/>
    </xf>
    <xf numFmtId="49" fontId="273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6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6" fillId="39" borderId="26" xfId="38" applyFont="1" applyFill="1" applyBorder="1" applyAlignment="1" applyProtection="1">
      <alignment horizontal="center"/>
      <protection/>
    </xf>
    <xf numFmtId="0" fontId="326" fillId="39" borderId="0" xfId="38" applyFont="1" applyFill="1" applyBorder="1" applyAlignment="1" applyProtection="1">
      <alignment horizontal="center"/>
      <protection/>
    </xf>
    <xf numFmtId="0" fontId="326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1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7" fillId="26" borderId="0" xfId="37" applyFont="1" applyFill="1" applyBorder="1" applyAlignment="1" applyProtection="1">
      <alignment horizontal="center"/>
      <protection/>
    </xf>
    <xf numFmtId="194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8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30" fillId="4" borderId="25" xfId="34" applyFont="1" applyFill="1" applyBorder="1" applyAlignment="1">
      <alignment horizontal="left" vertical="center" wrapText="1"/>
      <protection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vertical="center" wrapText="1"/>
      <protection/>
    </xf>
    <xf numFmtId="0" fontId="330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8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0" fillId="49" borderId="14" xfId="0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90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32" fillId="52" borderId="14" xfId="34" applyFont="1" applyFill="1" applyBorder="1" applyAlignment="1" applyProtection="1">
      <alignment horizontal="center" vertical="center"/>
      <protection/>
    </xf>
    <xf numFmtId="0" fontId="332" fillId="52" borderId="15" xfId="34" applyFont="1" applyFill="1" applyBorder="1" applyAlignment="1" applyProtection="1">
      <alignment horizontal="center" vertical="center"/>
      <protection/>
    </xf>
    <xf numFmtId="0" fontId="332" fillId="52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51" t="str">
        <f>+OTCHET!B9</f>
        <v>Твърдица</v>
      </c>
      <c r="C2" s="1752"/>
      <c r="D2" s="1753"/>
      <c r="E2" s="1008"/>
      <c r="F2" s="1009">
        <f>+OTCHET!H9</f>
        <v>0</v>
      </c>
      <c r="G2" s="1010" t="str">
        <f>+OTCHET!F12</f>
        <v>7004</v>
      </c>
      <c r="H2" s="1011"/>
      <c r="I2" s="1754">
        <f>+OTCHET!H607</f>
        <v>0</v>
      </c>
      <c r="J2" s="1755"/>
      <c r="K2" s="1002"/>
      <c r="L2" s="1756">
        <f>OTCHET!H605</f>
        <v>0</v>
      </c>
      <c r="M2" s="1757"/>
      <c r="N2" s="1758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978</v>
      </c>
      <c r="T2" s="1759">
        <f>+OTCHET!I9</f>
        <v>0</v>
      </c>
      <c r="U2" s="1760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61" t="s">
        <v>981</v>
      </c>
      <c r="T4" s="1761"/>
      <c r="U4" s="1761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45169</v>
      </c>
      <c r="M6" s="1008"/>
      <c r="N6" s="1033" t="s">
        <v>983</v>
      </c>
      <c r="O6" s="997"/>
      <c r="P6" s="1034">
        <f>OTCHET!F9</f>
        <v>45169</v>
      </c>
      <c r="Q6" s="1033" t="s">
        <v>983</v>
      </c>
      <c r="R6" s="1035"/>
      <c r="S6" s="1762">
        <f>+Q4</f>
        <v>2023</v>
      </c>
      <c r="T6" s="1762"/>
      <c r="U6" s="1762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42" t="s">
        <v>960</v>
      </c>
      <c r="T8" s="1743"/>
      <c r="U8" s="1744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45169</v>
      </c>
      <c r="H9" s="1008"/>
      <c r="I9" s="1058">
        <f>+L4</f>
        <v>2023</v>
      </c>
      <c r="J9" s="1059">
        <f>+L6</f>
        <v>45169</v>
      </c>
      <c r="K9" s="1060"/>
      <c r="L9" s="1061">
        <f>+L6</f>
        <v>45169</v>
      </c>
      <c r="M9" s="1060"/>
      <c r="N9" s="1062">
        <f>+L6</f>
        <v>45169</v>
      </c>
      <c r="O9" s="1063"/>
      <c r="P9" s="1064">
        <f>+L4</f>
        <v>2023</v>
      </c>
      <c r="Q9" s="1062">
        <f>+L6</f>
        <v>45169</v>
      </c>
      <c r="R9" s="1035"/>
      <c r="S9" s="1745" t="s">
        <v>961</v>
      </c>
      <c r="T9" s="1746"/>
      <c r="U9" s="1747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6" t="s">
        <v>998</v>
      </c>
      <c r="T13" s="1707"/>
      <c r="U13" s="170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97" t="s">
        <v>1979</v>
      </c>
      <c r="T14" s="1698"/>
      <c r="U14" s="1699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48" t="s">
        <v>1978</v>
      </c>
      <c r="T15" s="1749"/>
      <c r="U15" s="1750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97" t="s">
        <v>1000</v>
      </c>
      <c r="T16" s="1698"/>
      <c r="U16" s="1699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97" t="s">
        <v>1002</v>
      </c>
      <c r="T17" s="1698"/>
      <c r="U17" s="1699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97" t="s">
        <v>1004</v>
      </c>
      <c r="T18" s="1698"/>
      <c r="U18" s="1699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97" t="s">
        <v>1006</v>
      </c>
      <c r="T19" s="1698"/>
      <c r="U19" s="1699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97" t="s">
        <v>1008</v>
      </c>
      <c r="T20" s="1698"/>
      <c r="U20" s="1699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97" t="s">
        <v>1010</v>
      </c>
      <c r="T21" s="1698"/>
      <c r="U21" s="1699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727" t="s">
        <v>1980</v>
      </c>
      <c r="T22" s="1728"/>
      <c r="U22" s="1729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12" t="s">
        <v>1013</v>
      </c>
      <c r="T23" s="1713"/>
      <c r="U23" s="1714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706" t="s">
        <v>1016</v>
      </c>
      <c r="T25" s="1707"/>
      <c r="U25" s="170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97" t="s">
        <v>1018</v>
      </c>
      <c r="T26" s="1698"/>
      <c r="U26" s="1699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727" t="s">
        <v>1020</v>
      </c>
      <c r="T27" s="1728"/>
      <c r="U27" s="1729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12" t="s">
        <v>1022</v>
      </c>
      <c r="T28" s="1713"/>
      <c r="U28" s="1714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712" t="s">
        <v>1029</v>
      </c>
      <c r="T35" s="1713"/>
      <c r="U35" s="1714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39" t="s">
        <v>1031</v>
      </c>
      <c r="T36" s="1740"/>
      <c r="U36" s="1741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33" t="s">
        <v>1033</v>
      </c>
      <c r="T37" s="1734"/>
      <c r="U37" s="1735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36" t="s">
        <v>1035</v>
      </c>
      <c r="T38" s="1737"/>
      <c r="U38" s="1738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712" t="s">
        <v>1037</v>
      </c>
      <c r="T40" s="1713"/>
      <c r="U40" s="1714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706" t="s">
        <v>1040</v>
      </c>
      <c r="T42" s="1707"/>
      <c r="U42" s="170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97" t="s">
        <v>1042</v>
      </c>
      <c r="T43" s="1698"/>
      <c r="U43" s="1699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97" t="s">
        <v>1043</v>
      </c>
      <c r="T44" s="1698"/>
      <c r="U44" s="1699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727" t="s">
        <v>1045</v>
      </c>
      <c r="T45" s="1728"/>
      <c r="U45" s="1729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12" t="s">
        <v>1047</v>
      </c>
      <c r="T46" s="1713"/>
      <c r="U46" s="1714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24" t="s">
        <v>1049</v>
      </c>
      <c r="T48" s="1725"/>
      <c r="U48" s="1726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6" t="s">
        <v>1053</v>
      </c>
      <c r="T51" s="1707"/>
      <c r="U51" s="170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97" t="s">
        <v>1055</v>
      </c>
      <c r="T52" s="1698"/>
      <c r="U52" s="1699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97" t="s">
        <v>1057</v>
      </c>
      <c r="T53" s="1698"/>
      <c r="U53" s="1699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97" t="s">
        <v>1059</v>
      </c>
      <c r="T54" s="1698"/>
      <c r="U54" s="1699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27" t="s">
        <v>1061</v>
      </c>
      <c r="T55" s="1728"/>
      <c r="U55" s="1729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12" t="s">
        <v>1063</v>
      </c>
      <c r="T56" s="1713"/>
      <c r="U56" s="1714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6" t="s">
        <v>1066</v>
      </c>
      <c r="T58" s="1707"/>
      <c r="U58" s="170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97" t="s">
        <v>1068</v>
      </c>
      <c r="T59" s="1698"/>
      <c r="U59" s="1699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97" t="s">
        <v>1070</v>
      </c>
      <c r="T60" s="1698"/>
      <c r="U60" s="1699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27" t="s">
        <v>1072</v>
      </c>
      <c r="T61" s="1728"/>
      <c r="U61" s="1729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12" t="s">
        <v>1076</v>
      </c>
      <c r="T63" s="1713"/>
      <c r="U63" s="1714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6" t="s">
        <v>1079</v>
      </c>
      <c r="T65" s="1707"/>
      <c r="U65" s="170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97" t="s">
        <v>1081</v>
      </c>
      <c r="T66" s="1698"/>
      <c r="U66" s="1699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12" t="s">
        <v>1083</v>
      </c>
      <c r="T67" s="1713"/>
      <c r="U67" s="1714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6" t="s">
        <v>1086</v>
      </c>
      <c r="T69" s="1707"/>
      <c r="U69" s="170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97" t="s">
        <v>1088</v>
      </c>
      <c r="T70" s="1698"/>
      <c r="U70" s="1699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12" t="s">
        <v>1090</v>
      </c>
      <c r="T71" s="1713"/>
      <c r="U71" s="1714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6" t="s">
        <v>1093</v>
      </c>
      <c r="T73" s="1707"/>
      <c r="U73" s="170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97" t="s">
        <v>1095</v>
      </c>
      <c r="T74" s="1698"/>
      <c r="U74" s="1699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12" t="s">
        <v>1097</v>
      </c>
      <c r="T75" s="1713"/>
      <c r="U75" s="1714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15" t="s">
        <v>1099</v>
      </c>
      <c r="T77" s="1716"/>
      <c r="U77" s="1717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6" t="s">
        <v>1102</v>
      </c>
      <c r="T79" s="1707"/>
      <c r="U79" s="170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97" t="s">
        <v>1104</v>
      </c>
      <c r="T80" s="1698"/>
      <c r="U80" s="1699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3" t="s">
        <v>1106</v>
      </c>
      <c r="T81" s="1704"/>
      <c r="U81" s="1705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6" t="s">
        <v>1112</v>
      </c>
      <c r="T87" s="1707"/>
      <c r="U87" s="170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97" t="s">
        <v>1114</v>
      </c>
      <c r="T88" s="1698"/>
      <c r="U88" s="1699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12" t="s">
        <v>1116</v>
      </c>
      <c r="T89" s="1713"/>
      <c r="U89" s="1714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6" t="s">
        <v>1119</v>
      </c>
      <c r="T91" s="1707"/>
      <c r="U91" s="170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97" t="s">
        <v>1121</v>
      </c>
      <c r="T92" s="1698"/>
      <c r="U92" s="1699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97" t="s">
        <v>1123</v>
      </c>
      <c r="T93" s="1698"/>
      <c r="U93" s="1699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27" t="s">
        <v>1125</v>
      </c>
      <c r="T94" s="1728"/>
      <c r="U94" s="1729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12" t="s">
        <v>1127</v>
      </c>
      <c r="T95" s="1713"/>
      <c r="U95" s="1714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6" t="s">
        <v>1130</v>
      </c>
      <c r="T97" s="1707"/>
      <c r="U97" s="170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97" t="s">
        <v>1132</v>
      </c>
      <c r="T98" s="1698"/>
      <c r="U98" s="1699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12" t="s">
        <v>1134</v>
      </c>
      <c r="T99" s="1713"/>
      <c r="U99" s="1714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24" t="s">
        <v>1136</v>
      </c>
      <c r="T101" s="1725"/>
      <c r="U101" s="1726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6" t="s">
        <v>1140</v>
      </c>
      <c r="T104" s="1707"/>
      <c r="U104" s="170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97" t="s">
        <v>1142</v>
      </c>
      <c r="T105" s="1698"/>
      <c r="U105" s="1699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12" t="s">
        <v>1144</v>
      </c>
      <c r="T106" s="1713"/>
      <c r="U106" s="1714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8" t="s">
        <v>1147</v>
      </c>
      <c r="T108" s="1719"/>
      <c r="U108" s="1720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1" t="s">
        <v>1149</v>
      </c>
      <c r="T109" s="1722"/>
      <c r="U109" s="1723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12" t="s">
        <v>1151</v>
      </c>
      <c r="T110" s="1713"/>
      <c r="U110" s="1714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6" t="s">
        <v>1154</v>
      </c>
      <c r="T112" s="1707"/>
      <c r="U112" s="170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97" t="s">
        <v>1156</v>
      </c>
      <c r="T113" s="1698"/>
      <c r="U113" s="1699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12" t="s">
        <v>1158</v>
      </c>
      <c r="T114" s="1713"/>
      <c r="U114" s="1714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50387</v>
      </c>
      <c r="M116" s="1084"/>
      <c r="N116" s="1121">
        <f>+ROUND(+G116+J116+L116,0)</f>
        <v>50387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50387</v>
      </c>
      <c r="R116" s="1035"/>
      <c r="S116" s="1706" t="s">
        <v>1161</v>
      </c>
      <c r="T116" s="1707"/>
      <c r="U116" s="170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97" t="s">
        <v>1163</v>
      </c>
      <c r="T117" s="1698"/>
      <c r="U117" s="1699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50387</v>
      </c>
      <c r="M118" s="1084"/>
      <c r="N118" s="1198">
        <f>+ROUND(+SUM(N116:N117),0)</f>
        <v>50387</v>
      </c>
      <c r="O118" s="1086"/>
      <c r="P118" s="1196">
        <f>+ROUND(+SUM(P116:P117),0)</f>
        <v>0</v>
      </c>
      <c r="Q118" s="1197">
        <f>+ROUND(+SUM(Q116:Q117),0)</f>
        <v>50387</v>
      </c>
      <c r="R118" s="1035"/>
      <c r="S118" s="1712" t="s">
        <v>1165</v>
      </c>
      <c r="T118" s="1713"/>
      <c r="U118" s="1714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50387</v>
      </c>
      <c r="M120" s="1084"/>
      <c r="N120" s="1223">
        <f>+ROUND(N106+N110+N114+N118,0)</f>
        <v>50387</v>
      </c>
      <c r="O120" s="1086"/>
      <c r="P120" s="1269">
        <f>+ROUND(P106+P110+P114+P118,0)</f>
        <v>0</v>
      </c>
      <c r="Q120" s="1222">
        <f>+ROUND(Q106+Q110+Q114+Q118,0)</f>
        <v>50387</v>
      </c>
      <c r="R120" s="1035"/>
      <c r="S120" s="1715" t="s">
        <v>1167</v>
      </c>
      <c r="T120" s="1716"/>
      <c r="U120" s="1717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6" t="s">
        <v>1170</v>
      </c>
      <c r="T122" s="1707"/>
      <c r="U122" s="170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97" t="s">
        <v>1174</v>
      </c>
      <c r="T124" s="1698"/>
      <c r="U124" s="1699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00" t="s">
        <v>1176</v>
      </c>
      <c r="T126" s="1701"/>
      <c r="U126" s="1702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3" t="s">
        <v>1178</v>
      </c>
      <c r="T127" s="1704"/>
      <c r="U127" s="1705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216342</v>
      </c>
      <c r="M129" s="1084"/>
      <c r="N129" s="1098">
        <f>+ROUND(+G129+J129+L129,0)</f>
        <v>216342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216342</v>
      </c>
      <c r="R129" s="1035"/>
      <c r="S129" s="1706" t="s">
        <v>1181</v>
      </c>
      <c r="T129" s="1707"/>
      <c r="U129" s="170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97" t="s">
        <v>1183</v>
      </c>
      <c r="T130" s="1698"/>
      <c r="U130" s="1699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266729</v>
      </c>
      <c r="M131" s="1084"/>
      <c r="N131" s="1110">
        <f>+ROUND(+G131+J131+L131,0)</f>
        <v>266729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266729</v>
      </c>
      <c r="R131" s="1035"/>
      <c r="S131" s="1709" t="s">
        <v>1185</v>
      </c>
      <c r="T131" s="1710"/>
      <c r="U131" s="1711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50387</v>
      </c>
      <c r="M132" s="1084"/>
      <c r="N132" s="1285">
        <f>+ROUND(+N131-N129-N130,0)</f>
        <v>50387</v>
      </c>
      <c r="O132" s="1086"/>
      <c r="P132" s="1283">
        <f>+ROUND(+P131-P129-P130,0)</f>
        <v>0</v>
      </c>
      <c r="Q132" s="1284">
        <f>+ROUND(+Q131-Q129-Q130,0)</f>
        <v>50387</v>
      </c>
      <c r="R132" s="1035"/>
      <c r="S132" s="1691" t="s">
        <v>1187</v>
      </c>
      <c r="T132" s="1692"/>
      <c r="U132" s="169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45180</v>
      </c>
      <c r="D134" s="1236" t="s">
        <v>1189</v>
      </c>
      <c r="E134" s="1008"/>
      <c r="F134" s="1695"/>
      <c r="G134" s="1695"/>
      <c r="H134" s="1008"/>
      <c r="I134" s="1293" t="s">
        <v>1190</v>
      </c>
      <c r="J134" s="1294"/>
      <c r="K134" s="1008"/>
      <c r="L134" s="1695"/>
      <c r="M134" s="1695"/>
      <c r="N134" s="1695"/>
      <c r="O134" s="1288"/>
      <c r="P134" s="1696"/>
      <c r="Q134" s="169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45169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63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64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64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5" t="str">
        <f>CONCATENATE("Годишен         уточнен план                           ",OTCHET!$C$3," г.")</f>
        <v>Годишен         уточнен план                           2023 г.</v>
      </c>
      <c r="F17" s="1767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66"/>
      <c r="F18" s="1768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50387</v>
      </c>
      <c r="G86" s="895">
        <f>+G87+G88</f>
        <v>0</v>
      </c>
      <c r="H86" s="896">
        <f>+H87+H88</f>
        <v>50387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50387</v>
      </c>
      <c r="G88" s="953">
        <f>+OTCHET!I521+OTCHET!I524+OTCHET!I544</f>
        <v>0</v>
      </c>
      <c r="H88" s="954">
        <f>+OTCHET!J521+OTCHET!J524+OTCHET!J544</f>
        <v>50387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216342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216342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-266729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-266729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69" t="s">
        <v>972</v>
      </c>
      <c r="H108" s="1769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70" t="str">
        <f>+OTCHET!D603</f>
        <v>Ирина Азманова</v>
      </c>
      <c r="F110" s="1770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70" t="str">
        <f>+OTCHET!G600</f>
        <v>Диана Димитрова</v>
      </c>
      <c r="F114" s="1770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90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2066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45" t="str">
        <f>VLOOKUP(E15,SMETKA,2,FALSE)</f>
        <v>ОТЧЕТНИ ДАННИ ПО ЕБК ЗА СМЕТКИТЕ ЗА ЧУЖДИ СРЕДСТВА</v>
      </c>
      <c r="C7" s="1846"/>
      <c r="D7" s="184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7" t="s">
        <v>1851</v>
      </c>
      <c r="C9" s="1848"/>
      <c r="D9" s="1849"/>
      <c r="E9" s="115">
        <f>DATE($C$3,1,1)</f>
        <v>44927</v>
      </c>
      <c r="F9" s="116">
        <v>45169</v>
      </c>
      <c r="G9" s="113"/>
      <c r="H9" s="1404"/>
      <c r="I9" s="1779"/>
      <c r="J9" s="1780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август</v>
      </c>
      <c r="G10" s="113"/>
      <c r="H10" s="114"/>
      <c r="I10" s="1781" t="s">
        <v>954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9" t="str">
        <f>VLOOKUP(F12,PRBK,2,FALSE)</f>
        <v>Твърдица</v>
      </c>
      <c r="C12" s="1810"/>
      <c r="D12" s="1811"/>
      <c r="E12" s="118" t="s">
        <v>948</v>
      </c>
      <c r="F12" s="1571" t="s">
        <v>1531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50" t="str">
        <f>CONCATENATE("Уточнен план ",$C$3," - ПРИХОДИ")</f>
        <v>Уточнен план 2023 - ПРИХОДИ</v>
      </c>
      <c r="F19" s="1851"/>
      <c r="G19" s="1851"/>
      <c r="H19" s="1852"/>
      <c r="I19" s="1856" t="str">
        <f>CONCATENATE("Отчет ",$C$3," - ПРИХОДИ")</f>
        <v>Отчет 2023 - ПРИХОДИ</v>
      </c>
      <c r="J19" s="1857"/>
      <c r="K19" s="1857"/>
      <c r="L19" s="1858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3" t="s">
        <v>462</v>
      </c>
      <c r="D22" s="184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3" t="s">
        <v>464</v>
      </c>
      <c r="D28" s="1844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3" t="s">
        <v>126</v>
      </c>
      <c r="D33" s="1844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3" t="s">
        <v>121</v>
      </c>
      <c r="D39" s="1844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2096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41" t="str">
        <f>$B$7</f>
        <v>ОТЧЕТНИ ДАННИ ПО ЕБК ЗА СМЕТКИТЕ ЗА ЧУЖДИ СРЕДСТВА</v>
      </c>
      <c r="C174" s="1842"/>
      <c r="D174" s="184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06" t="str">
        <f>$B$9</f>
        <v>Твърдица</v>
      </c>
      <c r="C176" s="1807"/>
      <c r="D176" s="1808"/>
      <c r="E176" s="115">
        <f>$E$9</f>
        <v>44927</v>
      </c>
      <c r="F176" s="226">
        <f>$F$9</f>
        <v>45169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9" t="str">
        <f>$B$12</f>
        <v>Твърдица</v>
      </c>
      <c r="C179" s="1810"/>
      <c r="D179" s="1811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50" t="str">
        <f>CONCATENATE("Уточнен план ",$C$3," - РАЗХОДИ - рекапитулация")</f>
        <v>Уточнен план 2023 - РАЗХОДИ - рекапитулация</v>
      </c>
      <c r="F183" s="1851"/>
      <c r="G183" s="1851"/>
      <c r="H183" s="1852"/>
      <c r="I183" s="1859" t="str">
        <f>CONCATENATE("Отчет ",$C$3," - РАЗХОДИ - рекапитулация")</f>
        <v>Отчет 2023 - РАЗХОДИ - рекапитулация</v>
      </c>
      <c r="J183" s="1860"/>
      <c r="K183" s="1860"/>
      <c r="L183" s="186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39" t="s">
        <v>730</v>
      </c>
      <c r="D187" s="184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35" t="s">
        <v>733</v>
      </c>
      <c r="D190" s="183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37" t="s">
        <v>189</v>
      </c>
      <c r="D196" s="183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33" t="s">
        <v>194</v>
      </c>
      <c r="D204" s="183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35" t="s">
        <v>195</v>
      </c>
      <c r="D205" s="183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29" t="s">
        <v>266</v>
      </c>
      <c r="D223" s="183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29" t="s">
        <v>708</v>
      </c>
      <c r="D227" s="183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29" t="s">
        <v>214</v>
      </c>
      <c r="D233" s="183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29" t="s">
        <v>216</v>
      </c>
      <c r="D236" s="183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31" t="s">
        <v>217</v>
      </c>
      <c r="D237" s="183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31" t="s">
        <v>218</v>
      </c>
      <c r="D238" s="183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31" t="s">
        <v>1643</v>
      </c>
      <c r="D239" s="183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29" t="s">
        <v>219</v>
      </c>
      <c r="D240" s="183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29" t="s">
        <v>228</v>
      </c>
      <c r="D255" s="183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29" t="s">
        <v>229</v>
      </c>
      <c r="D256" s="183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29" t="s">
        <v>230</v>
      </c>
      <c r="D257" s="183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29" t="s">
        <v>231</v>
      </c>
      <c r="D258" s="183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29" t="s">
        <v>1648</v>
      </c>
      <c r="D265" s="183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29" t="s">
        <v>1645</v>
      </c>
      <c r="D269" s="183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29" t="s">
        <v>1646</v>
      </c>
      <c r="D270" s="183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31" t="s">
        <v>241</v>
      </c>
      <c r="D271" s="183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29" t="s">
        <v>267</v>
      </c>
      <c r="D272" s="183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7" t="s">
        <v>242</v>
      </c>
      <c r="D275" s="182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7" t="s">
        <v>243</v>
      </c>
      <c r="D276" s="182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7" t="s">
        <v>614</v>
      </c>
      <c r="D284" s="182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7" t="s">
        <v>672</v>
      </c>
      <c r="D287" s="182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29" t="s">
        <v>673</v>
      </c>
      <c r="D288" s="183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2" t="s">
        <v>900</v>
      </c>
      <c r="D293" s="182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4" t="s">
        <v>681</v>
      </c>
      <c r="D297" s="182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6"/>
      <c r="C306" s="1817"/>
      <c r="D306" s="181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6"/>
      <c r="C308" s="1817"/>
      <c r="D308" s="181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6"/>
      <c r="C311" s="1817"/>
      <c r="D311" s="181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8"/>
      <c r="C344" s="1818"/>
      <c r="D344" s="181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1" t="str">
        <f>$B$7</f>
        <v>ОТЧЕТНИ ДАННИ ПО ЕБК ЗА СМЕТКИТЕ ЗА ЧУЖДИ СРЕДСТВА</v>
      </c>
      <c r="C348" s="1821"/>
      <c r="D348" s="182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06" t="str">
        <f>$B$9</f>
        <v>Твърдица</v>
      </c>
      <c r="C350" s="1807"/>
      <c r="D350" s="1808"/>
      <c r="E350" s="115">
        <f>$E$9</f>
        <v>44927</v>
      </c>
      <c r="F350" s="407">
        <f>$F$9</f>
        <v>45169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9" t="str">
        <f>$B$12</f>
        <v>Твърдица</v>
      </c>
      <c r="C353" s="1810"/>
      <c r="D353" s="1811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62" t="str">
        <f>CONCATENATE("Уточнен план ",$C$3," - ТРАНСФЕРИ и ВРЕМ. БЕЗЛ. ЗАЕМИ")</f>
        <v>Уточнен план 2023 - ТРАНСФЕРИ и ВРЕМ. БЕЗЛ. ЗАЕМИ</v>
      </c>
      <c r="F357" s="1863"/>
      <c r="G357" s="1863"/>
      <c r="H357" s="1864"/>
      <c r="I357" s="1865" t="str">
        <f>CONCATENATE("Отчет ",$C$3," - ТРАНСФЕРИ и ВРЕМ. БЕЗЛ. ЗАЕМИ")</f>
        <v>Отчет 2023 - ТРАНСФЕРИ и ВРЕМ. БЕЗЛ. ЗАЕМИ</v>
      </c>
      <c r="J357" s="1866"/>
      <c r="K357" s="1866"/>
      <c r="L357" s="186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9" t="s">
        <v>270</v>
      </c>
      <c r="D361" s="1820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3" t="s">
        <v>281</v>
      </c>
      <c r="D375" s="1784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3" t="s">
        <v>303</v>
      </c>
      <c r="D383" s="1784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3" t="s">
        <v>247</v>
      </c>
      <c r="D388" s="1784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3" t="s">
        <v>248</v>
      </c>
      <c r="D391" s="1784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89"/>
      <c r="G395" s="1690"/>
      <c r="H395" s="175">
        <v>0</v>
      </c>
      <c r="I395" s="1689"/>
      <c r="J395" s="1690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3" t="s">
        <v>250</v>
      </c>
      <c r="D396" s="1784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3" t="s">
        <v>251</v>
      </c>
      <c r="D399" s="1784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3" t="s">
        <v>907</v>
      </c>
      <c r="D402" s="1784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3" t="s">
        <v>667</v>
      </c>
      <c r="D405" s="1784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3" t="s">
        <v>668</v>
      </c>
      <c r="D406" s="1784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3" t="s">
        <v>686</v>
      </c>
      <c r="D409" s="1784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3" t="s">
        <v>254</v>
      </c>
      <c r="D412" s="1784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3" t="s">
        <v>753</v>
      </c>
      <c r="D422" s="1784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3" t="s">
        <v>691</v>
      </c>
      <c r="D423" s="1784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3" t="s">
        <v>255</v>
      </c>
      <c r="D424" s="1784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83" t="s">
        <v>670</v>
      </c>
      <c r="D425" s="1784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3" t="s">
        <v>911</v>
      </c>
      <c r="D426" s="1784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2" t="str">
        <f>$B$7</f>
        <v>ОТЧЕТНИ ДАННИ ПО ЕБК ЗА СМЕТКИТЕ ЗА ЧУЖДИ СРЕДСТВА</v>
      </c>
      <c r="C433" s="1813"/>
      <c r="D433" s="181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06" t="str">
        <f>$B$9</f>
        <v>Твърдица</v>
      </c>
      <c r="C435" s="1807"/>
      <c r="D435" s="1808"/>
      <c r="E435" s="115">
        <f>$E$9</f>
        <v>44927</v>
      </c>
      <c r="F435" s="407">
        <f>$F$9</f>
        <v>45169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9" t="str">
        <f>$B$12</f>
        <v>Твърдица</v>
      </c>
      <c r="C438" s="1810"/>
      <c r="D438" s="1811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50" t="str">
        <f>CONCATENATE("Уточнен план ",$C$3," - БЮДЖЕТНО САЛДО")</f>
        <v>Уточнен план 2023 - БЮДЖЕТНО САЛДО</v>
      </c>
      <c r="F442" s="1851"/>
      <c r="G442" s="1851"/>
      <c r="H442" s="1852"/>
      <c r="I442" s="1868" t="str">
        <f>CONCATENATE("Отчет ",$C$3," - БЮДЖЕТНО САЛДО")</f>
        <v>Отчет 2023 - БЮДЖЕТНО САЛДО</v>
      </c>
      <c r="J442" s="1869"/>
      <c r="K442" s="1869"/>
      <c r="L442" s="187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4" t="str">
        <f>$B$7</f>
        <v>ОТЧЕТНИ ДАННИ ПО ЕБК ЗА СМЕТКИТЕ ЗА ЧУЖДИ СРЕДСТВА</v>
      </c>
      <c r="C449" s="1815"/>
      <c r="D449" s="181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06" t="str">
        <f>$B$9</f>
        <v>Твърдица</v>
      </c>
      <c r="C451" s="1807"/>
      <c r="D451" s="1808"/>
      <c r="E451" s="115">
        <f>$E$9</f>
        <v>44927</v>
      </c>
      <c r="F451" s="407">
        <f>$F$9</f>
        <v>45169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9" t="str">
        <f>$B$12</f>
        <v>Твърдица</v>
      </c>
      <c r="C454" s="1810"/>
      <c r="D454" s="1811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53" t="str">
        <f>CONCATENATE("Уточнен план ",$C$3," - ФИНАНСИРАНЕ НА БЮДЖЕТНО САЛДО")</f>
        <v>Уточнен план 2023 - ФИНАНСИРАНЕ НА БЮДЖЕТНО САЛДО</v>
      </c>
      <c r="F458" s="1854"/>
      <c r="G458" s="1854"/>
      <c r="H458" s="1855"/>
      <c r="I458" s="1871" t="str">
        <f>CONCATENATE("Отчет ",$C$3," -ФИНАНСИРАНЕ НА БЮДЖЕТНО САЛДО")</f>
        <v>Отчет 2023 -ФИНАНСИРАНЕ НА БЮДЖЕТНО САЛДО</v>
      </c>
      <c r="J458" s="1872"/>
      <c r="K458" s="1872"/>
      <c r="L458" s="187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98" t="s">
        <v>754</v>
      </c>
      <c r="D461" s="1799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3" t="s">
        <v>757</v>
      </c>
      <c r="D465" s="179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3" t="s">
        <v>1941</v>
      </c>
      <c r="D468" s="179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98" t="s">
        <v>760</v>
      </c>
      <c r="D471" s="1799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4" t="s">
        <v>767</v>
      </c>
      <c r="D478" s="179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96" t="s">
        <v>915</v>
      </c>
      <c r="D481" s="1796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91" t="s">
        <v>920</v>
      </c>
      <c r="D497" s="1797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91" t="s">
        <v>24</v>
      </c>
      <c r="D502" s="1797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00" t="s">
        <v>921</v>
      </c>
      <c r="D503" s="1800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96" t="s">
        <v>33</v>
      </c>
      <c r="D512" s="1796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96" t="s">
        <v>37</v>
      </c>
      <c r="D516" s="1796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96" t="s">
        <v>922</v>
      </c>
      <c r="D521" s="1802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91" t="s">
        <v>923</v>
      </c>
      <c r="D524" s="1792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4" t="s">
        <v>307</v>
      </c>
      <c r="D531" s="1805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96" t="s">
        <v>925</v>
      </c>
      <c r="D535" s="1796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01" t="s">
        <v>926</v>
      </c>
      <c r="D536" s="1801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3" t="s">
        <v>927</v>
      </c>
      <c r="D541" s="1792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96" t="s">
        <v>928</v>
      </c>
      <c r="D544" s="1796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50387</v>
      </c>
      <c r="K544" s="570">
        <f t="shared" si="127"/>
        <v>0</v>
      </c>
      <c r="L544" s="567">
        <f t="shared" si="127"/>
        <v>50387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>
        <v>0</v>
      </c>
      <c r="H546" s="586">
        <v>0</v>
      </c>
      <c r="I546" s="445"/>
      <c r="J546" s="446">
        <v>50387</v>
      </c>
      <c r="K546" s="586">
        <v>0</v>
      </c>
      <c r="L546" s="1374">
        <f t="shared" si="116"/>
        <v>50387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3" t="s">
        <v>937</v>
      </c>
      <c r="D566" s="1803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-50387</v>
      </c>
      <c r="K566" s="570">
        <f t="shared" si="128"/>
        <v>0</v>
      </c>
      <c r="L566" s="567">
        <f t="shared" si="128"/>
        <v>-50387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216342</v>
      </c>
      <c r="K567" s="573">
        <v>0</v>
      </c>
      <c r="L567" s="1368">
        <f t="shared" si="116"/>
        <v>216342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-266729</v>
      </c>
      <c r="K573" s="1612">
        <v>0</v>
      </c>
      <c r="L573" s="1382">
        <f t="shared" si="129"/>
        <v>-266729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3" t="s">
        <v>942</v>
      </c>
      <c r="D586" s="1792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3" t="s">
        <v>819</v>
      </c>
      <c r="D591" s="1792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85" t="s">
        <v>2099</v>
      </c>
      <c r="H600" s="1786"/>
      <c r="I600" s="1786"/>
      <c r="J600" s="1787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3" t="s">
        <v>863</v>
      </c>
      <c r="H601" s="1773"/>
      <c r="I601" s="1773"/>
      <c r="J601" s="1773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2098</v>
      </c>
      <c r="E603" s="660"/>
      <c r="F603" s="218" t="s">
        <v>865</v>
      </c>
      <c r="G603" s="1788" t="s">
        <v>2100</v>
      </c>
      <c r="H603" s="1789"/>
      <c r="I603" s="1789"/>
      <c r="J603" s="1790"/>
      <c r="K603" s="103"/>
      <c r="L603" s="228"/>
      <c r="M603" s="7">
        <v>1</v>
      </c>
      <c r="N603" s="514"/>
    </row>
    <row r="604" spans="1:14" ht="21.75" customHeight="1">
      <c r="A604" s="23"/>
      <c r="B604" s="1771" t="s">
        <v>866</v>
      </c>
      <c r="C604" s="1772"/>
      <c r="D604" s="661" t="s">
        <v>867</v>
      </c>
      <c r="E604" s="662"/>
      <c r="F604" s="663"/>
      <c r="G604" s="1773" t="s">
        <v>863</v>
      </c>
      <c r="H604" s="1773"/>
      <c r="I604" s="1773"/>
      <c r="J604" s="1773"/>
      <c r="K604" s="103"/>
      <c r="L604" s="228"/>
      <c r="M604" s="7">
        <v>1</v>
      </c>
      <c r="N604" s="514"/>
    </row>
    <row r="605" spans="1:14" ht="24.75" customHeight="1">
      <c r="A605" s="36"/>
      <c r="B605" s="1774">
        <v>45180</v>
      </c>
      <c r="C605" s="1775"/>
      <c r="D605" s="664" t="s">
        <v>868</v>
      </c>
      <c r="E605" s="665" t="s">
        <v>2101</v>
      </c>
      <c r="F605" s="666"/>
      <c r="G605" s="667" t="s">
        <v>869</v>
      </c>
      <c r="H605" s="1776"/>
      <c r="I605" s="1777"/>
      <c r="J605" s="1778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76"/>
      <c r="I607" s="1777"/>
      <c r="J607" s="1778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389:H390 I400:J400 K400:K401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tabSelected="1"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2049</v>
      </c>
      <c r="C2" s="1657" t="str">
        <f>+OTCHET!B12</f>
        <v>Твърдица</v>
      </c>
      <c r="D2" s="1658"/>
    </row>
    <row r="3" spans="2:4" ht="15.75">
      <c r="B3" s="1656" t="s">
        <v>2050</v>
      </c>
      <c r="C3" s="1659" t="str">
        <f>+OTCHET!F12</f>
        <v>7004</v>
      </c>
      <c r="D3" s="1658"/>
    </row>
    <row r="4" spans="2:4" ht="47.25">
      <c r="B4" s="1660" t="s">
        <v>2051</v>
      </c>
      <c r="C4" s="1661">
        <f>+OTCHET!F9</f>
        <v>45169</v>
      </c>
      <c r="D4" s="1658"/>
    </row>
    <row r="6" spans="3:5" ht="16.5" thickBot="1">
      <c r="C6" s="1662">
        <f>+IF(C14=0,"","НЕРАВНЕНИЕ!")</f>
      </c>
      <c r="D6" s="1662"/>
      <c r="E6" s="1663" t="s">
        <v>459</v>
      </c>
    </row>
    <row r="7" spans="2:5" ht="63.75" customHeight="1">
      <c r="B7" s="1664" t="s">
        <v>2095</v>
      </c>
      <c r="C7" s="1665" t="s">
        <v>2052</v>
      </c>
      <c r="D7" s="1664" t="s">
        <v>2053</v>
      </c>
      <c r="E7" s="1665" t="s">
        <v>2054</v>
      </c>
    </row>
    <row r="8" spans="1:5" ht="31.5">
      <c r="A8">
        <v>999</v>
      </c>
      <c r="B8" s="1666" t="s">
        <v>2055</v>
      </c>
      <c r="C8" s="1667">
        <f>+OTCHET!L573+OTCHET!L574+OTCHET!L575+OTCHET!L576+OTCHET!L577+OTCHET!L578</f>
        <v>-266729</v>
      </c>
      <c r="D8" s="1668" t="s">
        <v>2056</v>
      </c>
      <c r="E8" s="1669" t="s">
        <v>2056</v>
      </c>
    </row>
    <row r="9" spans="1:5" ht="15.75">
      <c r="A9">
        <v>1000</v>
      </c>
      <c r="B9" s="1670" t="s">
        <v>2057</v>
      </c>
      <c r="C9" s="1683">
        <v>-133000</v>
      </c>
      <c r="D9" s="1679"/>
      <c r="E9" s="1680"/>
    </row>
    <row r="10" spans="1:5" ht="15.75">
      <c r="A10">
        <v>2000</v>
      </c>
      <c r="B10" s="1671" t="s">
        <v>2058</v>
      </c>
      <c r="C10" s="1684">
        <v>-133729</v>
      </c>
      <c r="D10" s="1679"/>
      <c r="E10" s="1680"/>
    </row>
    <row r="11" spans="1:5" ht="16.5" thickBot="1">
      <c r="A11">
        <v>3000</v>
      </c>
      <c r="B11" s="1672" t="s">
        <v>2059</v>
      </c>
      <c r="C11" s="1685"/>
      <c r="D11" s="1681"/>
      <c r="E11" s="1682"/>
    </row>
    <row r="12" spans="1:4" ht="16.5" thickBot="1">
      <c r="A12">
        <v>9999</v>
      </c>
      <c r="B12" s="1673" t="s">
        <v>2060</v>
      </c>
      <c r="C12" s="1674">
        <f>+C9+C10+C11</f>
        <v>-266729</v>
      </c>
      <c r="D12" s="1675"/>
    </row>
    <row r="14" spans="1:4" ht="15.75">
      <c r="A14">
        <v>99999</v>
      </c>
      <c r="B14" s="1676" t="s">
        <v>2061</v>
      </c>
      <c r="C14" s="1677">
        <f>+C8-C12</f>
        <v>0</v>
      </c>
      <c r="D14" s="1677"/>
    </row>
    <row r="15" ht="15.75">
      <c r="A15" s="1678" t="s">
        <v>2062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B738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2063</v>
      </c>
      <c r="C152" s="1488">
        <v>5541</v>
      </c>
    </row>
    <row r="153" spans="1:3" ht="15.75">
      <c r="A153" s="1488">
        <v>5545</v>
      </c>
      <c r="B153" s="1500" t="s">
        <v>2064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2065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87" t="s">
        <v>629</v>
      </c>
      <c r="B283" s="1688"/>
      <c r="C283" s="1688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2067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2068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2069</v>
      </c>
      <c r="B306" s="1509"/>
      <c r="C306" s="1509"/>
    </row>
    <row r="307" spans="1:3" ht="14.25">
      <c r="A307" s="1508" t="s">
        <v>2070</v>
      </c>
      <c r="B307" s="1509" t="s">
        <v>2071</v>
      </c>
      <c r="C307" s="1509" t="s">
        <v>2069</v>
      </c>
    </row>
    <row r="308" spans="1:3" ht="14.25">
      <c r="A308" s="1508" t="s">
        <v>2072</v>
      </c>
      <c r="B308" s="1509" t="s">
        <v>2073</v>
      </c>
      <c r="C308" s="1509" t="s">
        <v>2069</v>
      </c>
    </row>
    <row r="309" spans="1:3" ht="14.25">
      <c r="A309" s="1508" t="s">
        <v>2074</v>
      </c>
      <c r="B309" s="1509" t="s">
        <v>2075</v>
      </c>
      <c r="C309" s="1509" t="s">
        <v>2069</v>
      </c>
    </row>
    <row r="310" spans="1:3" ht="14.25">
      <c r="A310" s="1508" t="s">
        <v>2076</v>
      </c>
      <c r="B310" s="1509" t="s">
        <v>2077</v>
      </c>
      <c r="C310" s="1509" t="s">
        <v>2069</v>
      </c>
    </row>
    <row r="311" spans="1:3" ht="14.25">
      <c r="A311" s="1508" t="s">
        <v>2078</v>
      </c>
      <c r="B311" s="1509" t="s">
        <v>2079</v>
      </c>
      <c r="C311" s="1509" t="s">
        <v>2069</v>
      </c>
    </row>
    <row r="312" spans="1:3" ht="14.25">
      <c r="A312" s="1508" t="s">
        <v>2080</v>
      </c>
      <c r="B312" s="1509" t="s">
        <v>2081</v>
      </c>
      <c r="C312" s="1509" t="s">
        <v>2069</v>
      </c>
    </row>
    <row r="313" spans="1:3" ht="14.25">
      <c r="A313" s="1508" t="s">
        <v>2082</v>
      </c>
      <c r="B313" s="1509" t="s">
        <v>2083</v>
      </c>
      <c r="C313" s="1509" t="s">
        <v>2069</v>
      </c>
    </row>
    <row r="314" spans="1:3" ht="14.25">
      <c r="A314" s="1508" t="s">
        <v>2084</v>
      </c>
      <c r="B314" s="1509" t="s">
        <v>2085</v>
      </c>
      <c r="C314" s="1509" t="s">
        <v>2069</v>
      </c>
    </row>
    <row r="315" spans="1:3" ht="14.25">
      <c r="A315" s="1508" t="s">
        <v>2086</v>
      </c>
      <c r="B315" s="1509" t="s">
        <v>2087</v>
      </c>
      <c r="C315" s="1509" t="s">
        <v>2069</v>
      </c>
    </row>
    <row r="316" spans="1:3" ht="14.25">
      <c r="A316" s="1508" t="s">
        <v>2088</v>
      </c>
      <c r="B316" s="1509" t="s">
        <v>2089</v>
      </c>
      <c r="C316" s="1509" t="s">
        <v>2069</v>
      </c>
    </row>
    <row r="317" spans="1:3" ht="14.25">
      <c r="A317" s="1508" t="s">
        <v>2090</v>
      </c>
      <c r="B317" s="1509" t="s">
        <v>2091</v>
      </c>
      <c r="C317" s="1509" t="s">
        <v>2069</v>
      </c>
    </row>
    <row r="318" spans="1:3" ht="14.25">
      <c r="A318" s="1508" t="s">
        <v>2092</v>
      </c>
      <c r="B318" s="1509" t="s">
        <v>2093</v>
      </c>
      <c r="C318" s="1509" t="s">
        <v>2069</v>
      </c>
    </row>
    <row r="319" spans="1:3" ht="14.25">
      <c r="A319" s="1508" t="s">
        <v>2094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2097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4">
        <f>$B$7</f>
        <v>0</v>
      </c>
      <c r="J14" s="1815"/>
      <c r="K14" s="181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50" t="str">
        <f>CONCATENATE("Уточнен план ",$C$3)</f>
        <v>Уточнен план </v>
      </c>
      <c r="M23" s="1851"/>
      <c r="N23" s="1851"/>
      <c r="O23" s="1852"/>
      <c r="P23" s="1859" t="str">
        <f>CONCATENATE("Отчет ",$C$3)</f>
        <v>Отчет </v>
      </c>
      <c r="Q23" s="1860"/>
      <c r="R23" s="1860"/>
      <c r="S23" s="186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39" t="s">
        <v>730</v>
      </c>
      <c r="K30" s="184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35" t="s">
        <v>733</v>
      </c>
      <c r="K33" s="183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37" t="s">
        <v>189</v>
      </c>
      <c r="K39" s="183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33" t="s">
        <v>194</v>
      </c>
      <c r="K47" s="1834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35" t="s">
        <v>195</v>
      </c>
      <c r="K48" s="183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29" t="s">
        <v>266</v>
      </c>
      <c r="K66" s="183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29" t="s">
        <v>708</v>
      </c>
      <c r="K70" s="183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29" t="s">
        <v>214</v>
      </c>
      <c r="K76" s="183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29" t="s">
        <v>216</v>
      </c>
      <c r="K79" s="1830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31" t="s">
        <v>217</v>
      </c>
      <c r="K80" s="1832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31" t="s">
        <v>218</v>
      </c>
      <c r="K81" s="1832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31" t="s">
        <v>1647</v>
      </c>
      <c r="K82" s="1832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29" t="s">
        <v>219</v>
      </c>
      <c r="K83" s="183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29" t="s">
        <v>228</v>
      </c>
      <c r="K98" s="1830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29" t="s">
        <v>229</v>
      </c>
      <c r="K99" s="1830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29" t="s">
        <v>230</v>
      </c>
      <c r="K100" s="1830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29" t="s">
        <v>231</v>
      </c>
      <c r="K101" s="183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29" t="s">
        <v>1648</v>
      </c>
      <c r="K108" s="183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29" t="s">
        <v>1645</v>
      </c>
      <c r="K112" s="1830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29" t="s">
        <v>1646</v>
      </c>
      <c r="K113" s="1830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31" t="s">
        <v>241</v>
      </c>
      <c r="K114" s="1832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29" t="s">
        <v>267</v>
      </c>
      <c r="K115" s="183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7" t="s">
        <v>242</v>
      </c>
      <c r="K118" s="182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7" t="s">
        <v>243</v>
      </c>
      <c r="K119" s="182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7" t="s">
        <v>614</v>
      </c>
      <c r="K127" s="182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7" t="s">
        <v>672</v>
      </c>
      <c r="K130" s="182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29" t="s">
        <v>673</v>
      </c>
      <c r="K131" s="183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2" t="s">
        <v>900</v>
      </c>
      <c r="K136" s="1823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4" t="s">
        <v>681</v>
      </c>
      <c r="K140" s="1825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4" t="s">
        <v>681</v>
      </c>
      <c r="K141" s="1825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2023-09-11T04:38:21Z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