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<sst xmlns="http://schemas.openxmlformats.org/spreadsheetml/2006/main" count="2990" uniqueCount="2079">
  <si>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</si>
  <si>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</si>
  <si>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</si>
  <si>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</si>
  <si>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</si>
  <si>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</si>
  <si>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</si>
  <si>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</si>
  <si>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</si>
  <si>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</si>
  <si>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</si>
  <si>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</si>
  <si>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</si>
  <si>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</si>
  <si>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</si>
  <si>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</si>
  <si>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</si>
  <si>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</si>
  <si>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</si>
  <si>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</si>
  <si>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</si>
  <si>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</si>
  <si>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</si>
  <si>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</si>
  <si>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</si>
  <si>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</si>
  <si>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</si>
  <si>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</si>
  <si>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</si>
  <si>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</si>
  <si>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</si>
  <si>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</si>
  <si>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</si>
  <si>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</si>
  <si>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</si>
  <si>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</si>
  <si>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</si>
  <si>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</si>
  <si>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</si>
  <si>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</si>
  <si>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</si>
  <si>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</si>
  <si>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</si>
  <si>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</si>
  <si>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</si>
  <si>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</si>
  <si>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</si>
  <si>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</si>
  <si>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</si>
  <si>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</si>
  <si>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</si>
  <si>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</si>
  <si>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</si>
  <si>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</si>
  <si>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</si>
  <si>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</si>
  <si>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</si>
  <si>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</si>
  <si>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</si>
  <si>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</si>
  <si>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</si>
  <si>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</si>
  <si>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</si>
  <si>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</si>
  <si>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</si>
  <si>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</si>
  <si>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</si>
  <si>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</si>
  <si>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</si>
  <si>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</si>
  <si>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</si>
  <si>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</si>
  <si>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</si>
  <si>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</si>
  <si>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</si>
  <si>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</si>
  <si>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</si>
  <si>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</si>
  <si>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</si>
  <si>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</si>
  <si>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</si>
  <si>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</si>
  <si>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</si>
  <si>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</si>
  <si>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</si>
  <si>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</si>
  <si>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</si>
  <si>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</si>
  <si>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</si>
  <si>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</si>
  <si>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</si>
  <si>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</si>
  <si>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</si>
  <si>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</si>
  <si>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</si>
  <si>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</si>
  <si>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</si>
  <si>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</si>
  <si>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</si>
  <si>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</si>
  <si>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</si>
  <si>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</si>
  <si>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</si>
  <si>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</si>
  <si>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</si>
  <si>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</si>
  <si>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</si>
  <si>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</si>
  <si>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</si>
  <si>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</si>
  <si>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</si>
  <si>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</si>
  <si>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</si>
  <si>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</si>
  <si>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</si>
  <si>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</si>
  <si>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</si>
  <si>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</si>
  <si>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</si>
  <si>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</si>
  <si>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</si>
  <si>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</si>
  <si>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</si>
  <si>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</si>
  <si>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</si>
  <si>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</si>
  <si>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</si>
  <si>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</si>
  <si>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</si>
  <si>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</si>
  <si>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</si>
  <si>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</si>
  <si>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</si>
  <si>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</si>
  <si>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</si>
  <si>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</si>
  <si>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</si>
  <si>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</si>
  <si>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</si>
  <si>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</si>
  <si>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</si>
  <si>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</si>
  <si>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</si>
  <si>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</si>
  <si>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</si>
  <si>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</si>
  <si>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</si>
  <si>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</si>
  <si>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</si>
  <si>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</si>
  <si>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</si>
  <si>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</si>
  <si>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</si>
  <si>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</si>
  <si>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</si>
  <si>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</si>
  <si>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</si>
  <si>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</si>
  <si>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</si>
  <si>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</si>
  <si>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</si>
  <si>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</si>
  <si>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</si>
  <si>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</si>
  <si>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</si>
  <si>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</si>
  <si>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</si>
  <si>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</si>
  <si>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</si>
  <si>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</si>
  <si>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</si>
  <si>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</si>
  <si>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</si>
  <si>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</si>
  <si>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</si>
  <si>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</si>
  <si>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</si>
  <si>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</si>
  <si>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</si>
  <si>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</si>
  <si>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</si>
  <si>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</si>
  <si>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</si>
  <si>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</si>
  <si>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</si>
  <si>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</si>
  <si>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</si>
  <si>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</si>
  <si>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</si>
  <si>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</si>
  <si>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</si>
  <si>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</si>
  <si>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</si>
  <si>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</si>
  <si>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</si>
  <si>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</si>
  <si>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</si>
  <si>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</si>
  <si>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</si>
  <si>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</si>
  <si>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</si>
  <si>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</si>
  <si>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</si>
  <si>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</si>
  <si>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</si>
  <si>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</si>
  <si>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</si>
  <si>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</si>
  <si>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</si>
  <si>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</si>
  <si>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</si>
  <si>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</si>
  <si>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</si>
  <si>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</si>
  <si>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</si>
  <si>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</si>
  <si>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</si>
  <si>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</si>
  <si>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</si>
  <si>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</si>
  <si>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</si>
  <si>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</si>
  <si>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</si>
  <si>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</si>
  <si>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</si>
  <si>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</si>
  <si>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</si>
  <si>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</si>
  <si>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</si>
  <si>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</si>
  <si>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</si>
  <si>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</si>
  <si>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</si>
  <si>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</si>
  <si>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</si>
  <si>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</si>
  <si>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</si>
  <si>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</si>
  <si>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</si>
  <si>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</si>
  <si>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</si>
  <si>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</si>
  <si>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</si>
  <si>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</si>
  <si>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</si>
  <si>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</si>
  <si>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</si>
  <si>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</si>
  <si>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</si>
  <si>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</si>
  <si>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</si>
  <si>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</si>
  <si>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</si>
  <si>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</si>
  <si>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</si>
  <si>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</si>
  <si>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</si>
  <si>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</si>
  <si>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</si>
  <si>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</si>
  <si>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</si>
  <si>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</si>
  <si>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</si>
  <si>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</si>
  <si>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</si>
  <si>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</si>
  <si>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</si>
  <si>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</si>
  <si>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</si>
  <si>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</si>
  <si>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</si>
  <si>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</si>
  <si>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</si>
  <si>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</si>
  <si>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</si>
  <si>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</si>
  <si>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</si>
  <si>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</si>
  <si>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</si>
  <si>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</si>
  <si>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</si>
  <si>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</si>
  <si>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</si>
  <si>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</si>
  <si>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</si>
  <si>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</si>
  <si>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</si>
  <si>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</si>
  <si>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</si>
  <si>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</si>
  <si>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</si>
  <si>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</si>
  <si>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</si>
  <si>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</si>
  <si>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</si>
  <si>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</si>
  <si>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</si>
  <si>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</si>
  <si>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</si>
  <si>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</si>
  <si>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</si>
  <si>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</si>
  <si>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</si>
  <si>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</si>
  <si>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</si>
  <si>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</si>
  <si>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</si>
  <si>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</si>
  <si>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</si>
  <si>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</si>
  <si>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</si>
  <si>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</si>
  <si>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</si>
  <si>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</si>
  <si>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</si>
  <si>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</si>
  <si>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</si>
  <si>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</si>
  <si>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</si>
  <si>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</si>
  <si>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</si>
  <si>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</si>
  <si>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</si>
  <si>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</si>
  <si>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</si>
  <si>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</si>
  <si>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</si>
  <si>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</si>
  <si>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</si>
  <si>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</si>
  <si>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</si>
  <si>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</si>
  <si>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</si>
  <si>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</si>
  <si>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</si>
  <si>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</si>
  <si>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</si>
  <si>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</si>
  <si>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</si>
  <si>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</si>
  <si>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</si>
  <si>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</si>
  <si>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</si>
  <si>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</si>
  <si>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</si>
  <si>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</si>
  <si>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</si>
  <si>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</si>
  <si>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</si>
  <si>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</si>
  <si>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</si>
  <si>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</si>
  <si>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</si>
  <si>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</si>
  <si>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</si>
  <si>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</si>
  <si>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</si>
  <si>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</si>
  <si>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</si>
  <si>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</si>
  <si>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</si>
  <si>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</si>
  <si>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</si>
  <si>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</si>
  <si>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</si>
  <si>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</si>
  <si>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</si>
  <si>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</si>
  <si>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</si>
  <si>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</si>
  <si>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</si>
  <si>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</si>
  <si>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</si>
  <si>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</si>
  <si>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</si>
  <si>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</si>
  <si>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</si>
  <si>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</si>
  <si>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</si>
  <si>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</si>
  <si>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</si>
  <si>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</si>
  <si>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</si>
  <si>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</si>
  <si>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</si>
  <si>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</si>
  <si>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</si>
  <si>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</si>
  <si>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</si>
  <si>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</si>
  <si>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</si>
  <si>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</si>
  <si>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</si>
  <si>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</si>
  <si>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</si>
  <si>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</si>
  <si>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</si>
  <si>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</si>
  <si>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</si>
  <si>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</si>
  <si>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</si>
  <si>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</si>
  <si>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</si>
  <si>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</si>
  <si>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</si>
  <si>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</si>
  <si>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</si>
  <si>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</si>
  <si>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</si>
  <si>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</si>
  <si>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</si>
  <si>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</si>
  <si>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</si>
  <si>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</si>
  <si>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</si>
  <si>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</si>
  <si>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</si>
  <si>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</si>
  <si>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</si>
  <si>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</si>
  <si>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</si>
  <si>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</si>
  <si>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</si>
  <si>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</si>
  <si>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</si>
  <si>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</si>
  <si>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</si>
  <si>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</si>
  <si>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</si>
  <si>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</si>
  <si>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</si>
  <si>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</si>
  <si>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</si>
  <si>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</si>
  <si>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</si>
  <si>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</si>
  <si>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</si>
  <si>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</si>
  <si>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</si>
  <si>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</si>
  <si>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</si>
  <si>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</si>
  <si>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</si>
  <si>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</si>
  <si>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</si>
  <si>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</si>
  <si>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</si>
  <si>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</si>
  <si>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</si>
  <si>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</si>
  <si>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</si>
  <si>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</si>
  <si>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</si>
  <si>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</si>
  <si>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</si>
  <si>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</si>
  <si>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</si>
  <si>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</si>
  <si>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</si>
  <si>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</si>
  <si>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</si>
  <si>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</si>
  <si>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</si>
  <si>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</si>
  <si>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</si>
  <si>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</si>
  <si>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</si>
  <si>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</si>
  <si>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</si>
  <si>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</si>
  <si>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</si>
  <si>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</si>
  <si>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</si>
  <si>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</si>
  <si>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</si>
  <si>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</si>
  <si>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</si>
  <si>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</si>
  <si>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</si>
  <si>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</si>
  <si>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</si>
  <si>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</si>
  <si>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</si>
  <si>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</si>
  <si>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</si>
  <si>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</si>
  <si>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</si>
  <si>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</si>
  <si>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</si>
  <si>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</si>
  <si>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</si>
  <si>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</si>
  <si>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</si>
  <si>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</si>
  <si>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</si>
  <si>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</si>
  <si>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</si>
  <si>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</si>
  <si>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</si>
  <si>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</si>
  <si>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</si>
  <si>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</si>
  <si>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</si>
  <si>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</si>
  <si>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</si>
  <si>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</si>
  <si>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</si>
  <si>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</si>
  <si>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</si>
  <si>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</si>
  <si>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</si>
  <si>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</si>
  <si>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</si>
  <si>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</si>
  <si>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</si>
  <si>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</si>
  <si>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</si>
  <si>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</si>
  <si>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</si>
  <si>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</si>
  <si>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</si>
  <si>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</si>
  <si>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</si>
  <si>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</si>
  <si>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</si>
  <si>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</si>
  <si>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</si>
  <si>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</si>
  <si>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</si>
  <si>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</si>
  <si>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</si>
  <si>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</si>
  <si>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</si>
  <si>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</si>
  <si>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</si>
  <si>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</si>
  <si>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</si>
  <si>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</si>
  <si>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</si>
  <si>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</si>
  <si>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</si>
  <si>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</si>
  <si>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</si>
  <si>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</si>
  <si>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</si>
  <si>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</si>
  <si>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</si>
  <si>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</si>
  <si>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</si>
  <si>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</si>
  <si>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</si>
  <si>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</si>
  <si>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</si>
  <si>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</si>
  <si>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</si>
  <si>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</si>
  <si>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</si>
  <si>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</si>
  <si>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</si>
  <si>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</si>
  <si>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</si>
  <si>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</si>
  <si>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</si>
  <si>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</si>
  <si>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</si>
  <si>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</si>
  <si>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</si>
  <si>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</si>
  <si>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</si>
  <si>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</si>
  <si>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</si>
  <si>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</si>
  <si>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</si>
  <si>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</si>
  <si>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</si>
  <si>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</si>
  <si>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</si>
  <si>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</si>
  <si>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</si>
  <si>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</si>
  <si>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</si>
  <si>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</si>
  <si>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</si>
  <si>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</si>
  <si>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</si>
  <si>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</si>
  <si>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</si>
  <si>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</si>
  <si>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</si>
  <si>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</si>
  <si>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</si>
  <si>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</si>
  <si>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</si>
  <si>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</si>
  <si>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</si>
  <si>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</si>
  <si>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</si>
  <si>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</si>
  <si>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</si>
  <si>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</si>
  <si>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</si>
  <si>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</si>
  <si>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</si>
  <si>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</si>
  <si>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</si>
  <si>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</si>
  <si>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</si>
  <si>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</si>
  <si>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</si>
  <si>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</si>
  <si>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</si>
  <si>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</si>
  <si>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</si>
  <si>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</si>
  <si>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</si>
  <si>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</si>
  <si>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</si>
  <si>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</si>
  <si>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</si>
  <si>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</si>
  <si>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</si>
  <si>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</si>
  <si>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</si>
  <si>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</si>
  <si>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</si>
  <si>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</si>
  <si>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</si>
  <si>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</si>
  <si>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</si>
  <si>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</si>
  <si>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</si>
  <si>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</si>
  <si>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</si>
  <si>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</si>
  <si>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</si>
  <si>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</si>
  <si>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</si>
  <si>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</si>
  <si>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</si>
  <si>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</si>
  <si>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</si>
  <si>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</si>
  <si>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</si>
  <si>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</si>
  <si>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</si>
  <si>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</si>
  <si>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</si>
  <si>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</si>
  <si>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</si>
  <si>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</si>
  <si>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</si>
  <si>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</si>
  <si>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</si>
  <si>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</si>
  <si>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</si>
  <si>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</si>
  <si>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</si>
  <si>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</si>
  <si>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</si>
  <si>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</si>
  <si>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</si>
  <si>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</si>
  <si>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</si>
  <si>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</si>
  <si>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</si>
  <si>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</si>
  <si>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</si>
  <si>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</si>
  <si>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</si>
  <si>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</si>
  <si>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</si>
  <si>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</si>
  <si>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</si>
  <si>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</si>
  <si>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</si>
  <si>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</si>
  <si>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</si>
  <si>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</si>
  <si>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</si>
  <si>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</si>
  <si>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</si>
  <si>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</si>
  <si>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</si>
  <si>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</si>
  <si>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</si>
  <si>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</si>
  <si>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</si>
  <si>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</si>
  <si>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</si>
  <si>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</si>
  <si>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</si>
  <si>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</si>
  <si>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</si>
  <si>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</si>
  <si>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</si>
  <si>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</si>
  <si>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</si>
  <si>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</si>
  <si>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</si>
  <si>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</si>
  <si>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</si>
  <si>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</si>
  <si>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</si>
  <si>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</si>
  <si>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</si>
  <si>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</si>
  <si>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</si>
  <si>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</si>
  <si>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</si>
  <si>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</si>
  <si>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</si>
  <si>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</si>
  <si>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</si>
  <si>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</si>
  <si>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</si>
  <si>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</si>
  <si>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</si>
  <si>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</si>
  <si>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</si>
  <si>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</si>
  <si>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</si>
  <si>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</si>
  <si>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</si>
  <si>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</si>
  <si>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</si>
  <si>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</si>
  <si>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</si>
  <si>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</si>
  <si>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</si>
  <si>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</si>
  <si>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</si>
  <si>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</si>
  <si>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</si>
  <si>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</si>
  <si>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</si>
  <si>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</si>
  <si>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</si>
  <si>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</si>
  <si>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</si>
  <si>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</si>
  <si>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</si>
  <si>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</si>
  <si>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</si>
  <si>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</si>
  <si>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</si>
  <si>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</si>
  <si>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</si>
  <si>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</si>
  <si>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</si>
  <si>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</si>
  <si>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</si>
  <si>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</si>
  <si>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</si>
  <si>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</si>
  <si>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</si>
  <si>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</si>
  <si>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</si>
  <si>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</si>
  <si>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</si>
  <si>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</si>
  <si>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</si>
  <si>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</si>
  <si>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</si>
  <si>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</si>
  <si>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</si>
  <si>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</si>
  <si>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</si>
  <si>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</si>
  <si>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</si>
  <si>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</si>
  <si>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</si>
  <si>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</si>
  <si>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</si>
  <si>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</si>
  <si>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</si>
  <si>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</si>
  <si>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</si>
  <si>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</si>
  <si>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</si>
  <si>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</si>
  <si>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</si>
  <si>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</si>
  <si>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</si>
  <si>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</si>
  <si>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</si>
  <si>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</si>
  <si>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</si>
  <si>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</si>
  <si>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</si>
  <si>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</si>
  <si>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</si>
  <si>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</si>
  <si>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</si>
  <si>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</si>
  <si>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</si>
  <si>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</si>
  <si>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</si>
  <si>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</si>
  <si>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</si>
  <si>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</si>
  <si>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</si>
  <si>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</si>
  <si>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</si>
  <si>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</si>
  <si>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</si>
  <si>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</si>
  <si>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</si>
  <si>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</si>
  <si>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</si>
  <si>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</si>
  <si>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</si>
  <si>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</si>
  <si>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</si>
  <si>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</si>
  <si>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</si>
  <si>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</si>
  <si>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</si>
  <si>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</si>
  <si>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</si>
  <si>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</si>
  <si>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</si>
  <si>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</si>
  <si>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</si>
  <si>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</si>
  <si>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</si>
  <si>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</si>
  <si>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</si>
  <si>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</si>
  <si>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</si>
  <si>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</si>
  <si>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</si>
  <si>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</si>
  <si>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</si>
  <si>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</si>
  <si>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</si>
  <si>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</si>
  <si>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</si>
  <si>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</si>
  <si>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</si>
  <si>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</si>
  <si>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</si>
  <si>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</si>
  <si>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</si>
  <si>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</si>
  <si>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</si>
  <si>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</si>
  <si>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</si>
  <si>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</si>
  <si>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</si>
  <si>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</si>
  <si>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</si>
  <si>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</si>
  <si>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</si>
  <si>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</si>
  <si>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</si>
  <si>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</si>
  <si>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</si>
  <si>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</si>
  <si>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</si>
  <si>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</si>
  <si>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</si>
  <si>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</si>
  <si>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</si>
  <si>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</si>
  <si>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</si>
  <si>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</si>
  <si>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</si>
  <si>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</si>
  <si>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</si>
  <si>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</si>
  <si>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</si>
  <si>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</si>
  <si>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</si>
  <si>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</si>
  <si>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</si>
  <si>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</si>
  <si>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</si>
  <si>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</si>
  <si>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</si>
  <si>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</si>
  <si>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</si>
  <si>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</si>
  <si>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</si>
  <si>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</si>
  <si>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</si>
  <si>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</si>
  <si>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</si>
  <si>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</si>
  <si>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</si>
  <si>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</si>
  <si>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</si>
  <si>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</si>
  <si>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</si>
  <si>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</si>
  <si>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</si>
  <si>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</si>
  <si>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</si>
  <si>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</si>
  <si>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</si>
  <si>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</si>
  <si>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</si>
  <si>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</si>
  <si>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</si>
  <si>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</si>
  <si>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</si>
  <si>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</si>
  <si>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</si>
  <si>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</si>
  <si>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</si>
  <si>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</si>
  <si>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</si>
  <si>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</si>
  <si>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</si>
  <si>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</si>
  <si>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</si>
  <si>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</si>
  <si>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</si>
  <si>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</si>
  <si>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</si>
  <si>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</si>
  <si>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</si>
  <si>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</si>
  <si>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</si>
  <si>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</si>
  <si>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</si>
  <si>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</si>
  <si>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</si>
  <si>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</si>
  <si>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</si>
  <si>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</si>
  <si>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</si>
  <si>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</si>
  <si>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</si>
  <si>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</si>
  <si>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</si>
  <si>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</si>
  <si>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</si>
  <si>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</si>
  <si>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</si>
  <si>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</si>
  <si>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</si>
  <si>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</si>
  <si>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</si>
  <si>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</si>
  <si>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</si>
  <si>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</si>
  <si>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</si>
  <si>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</si>
  <si>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</si>
  <si>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</si>
  <si>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</si>
  <si>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</si>
  <si>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</si>
  <si>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</si>
  <si>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</si>
  <si>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</si>
  <si>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</si>
  <si>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</si>
  <si>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</si>
  <si>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</si>
  <si>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</si>
  <si>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</si>
  <si>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</si>
  <si>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</si>
  <si>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</si>
  <si>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</si>
  <si>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</si>
  <si>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</si>
  <si>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</si>
  <si>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</si>
  <si>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</si>
  <si>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</si>
  <si>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</si>
  <si>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</si>
  <si>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</si>
  <si>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</si>
  <si>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</si>
  <si>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</si>
  <si>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</si>
  <si>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</si>
  <si>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</si>
  <si>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</si>
  <si>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</si>
  <si>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</si>
  <si>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</si>
  <si>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</si>
  <si>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</si>
  <si>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</si>
  <si>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</si>
  <si>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</si>
  <si>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</si>
  <si>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</si>
  <si>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</si>
  <si>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</si>
  <si>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</si>
  <si>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</si>
  <si>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</si>
  <si>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</si>
  <si>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</si>
  <si>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</si>
  <si>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</si>
  <si>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</si>
  <si>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</si>
  <si>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</si>
  <si>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</si>
  <si>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</si>
  <si>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</si>
  <si>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</si>
  <si>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</si>
  <si>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</si>
  <si>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</si>
  <si>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</si>
  <si>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</si>
  <si>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</si>
  <si>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</si>
  <si>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</si>
  <si>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</si>
  <si>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</si>
  <si>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</si>
  <si>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</si>
  <si>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</si>
  <si>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</si>
  <si>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</si>
  <si>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</si>
  <si>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</si>
  <si>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</si>
  <si>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</si>
  <si>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</si>
  <si>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</si>
  <si>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</si>
  <si>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</si>
  <si>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</si>
  <si>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</si>
  <si>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</si>
  <si>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</si>
  <si>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</si>
  <si>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</si>
  <si>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</si>
  <si>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</si>
  <si>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</si>
  <si>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</si>
  <si>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</si>
  <si>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</si>
  <si>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</si>
  <si>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</si>
  <si>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</si>
  <si>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</si>
  <si>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</si>
  <si>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</si>
  <si>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</si>
  <si>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</si>
  <si>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</si>
  <si>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</si>
  <si>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</si>
  <si>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</si>
  <si>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</si>
  <si>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</si>
  <si>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</si>
  <si>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</si>
  <si>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</si>
  <si>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</si>
  <si>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</si>
  <si>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</si>
  <si>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</si>
  <si>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</si>
  <si>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</si>
  <si>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</si>
  <si>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</si>
  <si>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</si>
  <si>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</si>
  <si>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</si>
  <si>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</si>
  <si>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</si>
  <si>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</si>
  <si>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</si>
  <si>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</si>
  <si>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</si>
  <si>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</si>
  <si>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</si>
  <si>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</si>
  <si>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</si>
  <si>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</si>
  <si>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</si>
  <si>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</si>
  <si>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</si>
  <si>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</si>
  <si>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</si>
  <si>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</si>
  <si>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</si>
  <si>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</si>
  <si>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</si>
  <si>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</si>
  <si>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</si>
  <si>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</si>
  <si>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</si>
  <si>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</si>
  <si>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</si>
  <si>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</si>
  <si>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</si>
  <si>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</si>
  <si>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</si>
  <si>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</si>
  <si>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</si>
  <si>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</si>
  <si>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</si>
  <si>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</si>
  <si>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</si>
  <si>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</si>
  <si>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</si>
  <si>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</si>
  <si>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</si>
  <si>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</si>
  <si>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</si>
  <si>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</si>
  <si>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</si>
  <si>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</si>
  <si>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</si>
  <si>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</si>
  <si>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</si>
  <si>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</si>
  <si>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</si>
  <si>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</si>
  <si>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</si>
  <si>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</si>
  <si>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</si>
  <si>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</si>
  <si>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</si>
  <si>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</si>
  <si>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</si>
  <si>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</si>
  <si>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</si>
  <si>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</si>
  <si>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</si>
  <si>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</si>
  <si>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</si>
  <si>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</si>
  <si>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</si>
  <si>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</si>
  <si>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</si>
  <si>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</si>
  <si>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</si>
  <si>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</si>
  <si>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</si>
  <si>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</si>
  <si>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</si>
  <si>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</si>
  <si>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</si>
  <si>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</si>
  <si>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</si>
  <si>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</si>
  <si>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</si>
  <si>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</si>
  <si>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</si>
  <si>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</si>
  <si>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</si>
  <si>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</si>
  <si>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</si>
  <si>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</si>
  <si>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</si>
  <si>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</si>
  <si>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</si>
  <si>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</si>
  <si>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</si>
  <si>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</si>
  <si>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</si>
  <si>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</si>
  <si>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</si>
  <si>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</si>
  <si>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</si>
  <si>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</si>
  <si>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</si>
  <si>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</si>
  <si>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</si>
  <si>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</si>
  <si>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</si>
  <si>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</si>
  <si>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</si>
  <si>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</si>
  <si>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</si>
  <si>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</si>
  <si>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</si>
  <si>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</si>
  <si>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</si>
  <si>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</si>
  <si>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</si>
  <si>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</si>
  <si>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</si>
  <si>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</si>
  <si>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</si>
  <si>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</si>
  <si>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</si>
  <si>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</si>
  <si>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</si>
  <si>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</si>
  <si>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</si>
  <si>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</si>
  <si>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</si>
  <si>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</si>
  <si>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</si>
  <si>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</si>
  <si>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</si>
  <si>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</si>
  <si>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</si>
  <si>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</si>
  <si>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</si>
  <si>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</si>
  <si>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</si>
  <si>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</si>
  <si>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</si>
  <si>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</si>
  <si>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</si>
  <si>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</si>
  <si>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</si>
  <si>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</si>
  <si>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</si>
  <si>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</si>
  <si>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</si>
  <si>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</si>
  <si>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</si>
  <si>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</si>
  <si>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</si>
  <si>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</si>
  <si>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</si>
  <si>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</si>
  <si>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</si>
  <si>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</si>
  <si>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</si>
  <si>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</si>
  <si>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</si>
  <si>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</si>
  <si>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</si>
  <si>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</si>
  <si>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</si>
  <si>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</si>
  <si>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</si>
  <si>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</si>
  <si>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</si>
  <si>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</si>
  <si>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</si>
  <si>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</si>
  <si>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</si>
  <si>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</si>
  <si>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</si>
  <si>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</si>
  <si>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</si>
  <si>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</si>
  <si>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</si>
  <si>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</si>
  <si>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</si>
  <si>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</si>
  <si>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</si>
  <si>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</si>
  <si>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</si>
  <si>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</si>
  <si>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</si>
  <si>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</si>
  <si>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</si>
  <si>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</si>
  <si>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</si>
  <si>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</si>
  <si>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</si>
  <si>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</si>
  <si>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</si>
  <si>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</si>
  <si>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</si>
  <si>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</si>
  <si>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</si>
  <si>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</si>
  <si>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</si>
  <si>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</si>
  <si>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</si>
  <si>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</si>
  <si>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</si>
  <si>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</si>
  <si>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</si>
  <si>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</si>
  <si>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</si>
  <si>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</si>
  <si>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</si>
  <si>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</si>
  <si>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</si>
  <si>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</si>
  <si>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</si>
  <si>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</si>
  <si>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</si>
  <si>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</si>
  <si>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</si>
  <si>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</si>
  <si>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</si>
  <si>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</si>
  <si>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</si>
  <si>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</si>
  <si>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</si>
  <si>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</si>
  <si>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</si>
  <si>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</si>
  <si>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</si>
  <si>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</si>
  <si>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</si>
  <si>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</si>
  <si>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</si>
  <si>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</si>
  <si>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</si>
  <si>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</si>
  <si>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</si>
  <si>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</si>
  <si>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</si>
  <si>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</si>
  <si>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</si>
  <si>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</si>
  <si>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</si>
  <si>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</si>
  <si>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</si>
  <si>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</si>
  <si>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</si>
  <si>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</si>
  <si>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</si>
  <si>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</si>
  <si>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</si>
  <si>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</si>
  <si>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</si>
  <si>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</si>
  <si>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</si>
  <si>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</si>
  <si>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</si>
  <si>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</si>
  <si>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</si>
  <si>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</si>
  <si>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</si>
  <si>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</si>
  <si>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</si>
  <si>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</si>
  <si>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</si>
  <si>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</si>
  <si>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</si>
  <si>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</si>
  <si>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</si>
  <si>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</si>
  <si>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</si>
  <si>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</si>
  <si>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</si>
  <si>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</si>
  <si>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</si>
  <si>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</si>
  <si>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</si>
  <si>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</si>
  <si>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</si>
  <si>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</si>
  <si>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</si>
  <si>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</si>
  <si>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</si>
  <si>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</si>
  <si>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</si>
  <si>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</si>
  <si>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</si>
  <si>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</si>
  <si>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</si>
  <si>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</si>
  <si>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</si>
  <si>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</si>
  <si>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</si>
  <si>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</si>
  <si>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</si>
  <si>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</si>
  <si>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</si>
  <si>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</si>
  <si>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</si>
  <si>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</si>
  <si>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</si>
  <si>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</si>
  <si>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</si>
  <si>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</si>
  <si>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</si>
  <si>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</si>
  <si>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</si>
  <si>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</si>
  <si>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</si>
  <si>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</si>
  <si>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</si>
  <si>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</si>
  <si>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</si>
  <si>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</si>
  <si>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</si>
  <si>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</si>
  <si>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</si>
  <si>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</si>
  <si>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</si>
  <si>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</si>
  <si>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</si>
  <si>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</si>
  <si>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</si>
  <si>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</si>
  <si>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</si>
  <si>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</si>
  <si>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</si>
  <si>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</si>
  <si>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</si>
  <si>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</si>
  <si>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</si>
  <si>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</si>
  <si>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</si>
  <si>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</si>
  <si>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</si>
  <si>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</si>
  <si>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</si>
  <si>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</si>
  <si>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</si>
  <si>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</si>
  <si>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</si>
  <si>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</si>
  <si>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</si>
  <si>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</si>
  <si>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</si>
  <si>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</si>
  <si>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</si>
  <si>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</si>
  <si>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</si>
  <si>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</si>
  <si>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</si>
  <si>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</si>
  <si>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</si>
  <si>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</si>
  <si>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</si>
  <si>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</si>
  <si>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</si>
  <si>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</si>
  <si>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</si>
  <si>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</si>
  <si>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</si>
  <si>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</si>
  <si>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</si>
  <si>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</si>
  <si>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</si>
  <si>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</si>
  <si>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</si>
  <si>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</si>
  <si>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</si>
  <si>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</si>
  <si>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</si>
  <si>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</si>
  <si>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</si>
  <si>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</si>
  <si>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</si>
  <si>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</si>
  <si>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</si>
  <si>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</si>
  <si>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</si>
  <si>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</si>
  <si>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</si>
  <si>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</si>
  <si>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</si>
  <si>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</si>
  <si>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</si>
  <si>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</si>
  <si>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</si>
  <si>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</si>
  <si>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</si>
  <si>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</si>
  <si>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</si>
  <si>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</si>
  <si>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</si>
  <si>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</si>
  <si>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</si>
  <si>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</si>
  <si>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</si>
  <si>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</si>
  <si>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</si>
  <si>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</si>
  <si>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</si>
  <si>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</si>
  <si>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</si>
  <si>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</si>
  <si>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</si>
  <si>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</si>
  <si>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</si>
  <si>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</si>
  <si>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</si>
  <si>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</si>
  <si>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</si>
  <si>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</si>
  <si>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</si>
  <si>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</si>
  <si>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</si>
  <si>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</si>
  <si>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</si>
  <si>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</si>
  <si>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</si>
  <si>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</si>
  <si>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</si>
  <si>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</si>
  <si>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</si>
  <si>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</si>
  <si>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</si>
  <si>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</si>
  <si>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</si>
  <si>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</si>
  <si>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</si>
  <si>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</si>
  <si>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</si>
  <si>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</si>
  <si>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</si>
  <si>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</si>
  <si>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</si>
  <si>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</si>
  <si>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</si>
  <si>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</si>
  <si>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</si>
  <si>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</si>
  <si>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</si>
  <si>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</si>
  <si>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</si>
  <si>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</si>
  <si>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</si>
  <si>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</si>
  <si>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</si>
  <si>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</si>
  <si>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</si>
  <si>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</si>
  <si>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</si>
  <si>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</si>
  <si>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</si>
  <si>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</si>
  <si>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</si>
  <si>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</si>
  <si>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</si>
  <si>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</si>
  <si>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</si>
  <si>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</si>
  <si>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</si>
  <si>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</si>
  <si>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</si>
  <si>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</si>
  <si>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</si>
  <si>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</si>
  <si>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</si>
  <si>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</si>
  <si>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</si>
  <si>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</si>
  <si>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</si>
  <si>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</si>
  <si>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</si>
  <si>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</si>
  <si>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</si>
  <si>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</si>
  <si>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</si>
  <si>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</si>
  <si>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</si>
  <si>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</si>
  <si>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</si>
  <si>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</si>
  <si>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</si>
  <si>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</si>
  <si>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</si>
  <si>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</si>
  <si>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</si>
  <si>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</si>
  <si>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</si>
  <si>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</si>
  <si>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</si>
  <si>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</si>
  <si>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</si>
  <si>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</si>
  <si>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</si>
  <si>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</si>
  <si>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</si>
  <si>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</si>
  <si>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</si>
  <si>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</si>
  <si>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</si>
  <si>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</si>
  <si>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</si>
  <si>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</si>
  <si>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</si>
  <si>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</si>
  <si>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</si>
  <si>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</si>
  <si>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</si>
  <si>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</si>
  <si>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</si>
  <si>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</si>
  <si>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</si>
  <si>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</si>
  <si>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</si>
  <si>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</si>
  <si>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</si>
  <si>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</si>
  <si>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</si>
  <si>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</si>
  <si>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</si>
  <si>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</si>
  <si>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</si>
  <si>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</si>
  <si>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</si>
  <si>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</si>
  <si>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</si>
  <si>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</si>
  <si>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</si>
  <si>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</si>
  <si>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</si>
  <si>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</si>
  <si>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</si>
  <si>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</si>
  <si>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</si>
  <si>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</si>
  <si>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</si>
  <si>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</si>
  <si>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</si>
  <si>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</si>
  <si>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</si>
  <si>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</si>
  <si>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</si>
  <si>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</si>
  <si>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</si>
  <si>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</si>
  <si>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</si>
  <si>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</si>
  <si>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</si>
  <si>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</si>
  <si>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</si>
  <si>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</si>
  <si>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</si>
  <si>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</si>
  <si>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</si>
  <si>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</si>
  <si>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</si>
  <si>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</si>
  <si>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</si>
  <si>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</si>
  <si>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</si>
  <si>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</si>
  <si>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</si>
  <si>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</si>
  <si>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</si>
  <si>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</si>
  <si>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</si>
  <si>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</si>
  <si>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</si>
  <si>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</si>
  <si>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</si>
  <si>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</si>
  <si>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</si>
  <si>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</si>
  <si>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</si>
  <si>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</si>
  <si>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</si>
  <si>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</si>
  <si>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</si>
  <si>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</si>
  <si>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</si>
  <si>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</si>
  <si>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</si>
  <si>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</si>
  <si>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</si>
  <si>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</si>
  <si>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</si>
  <si>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</si>
  <si>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</si>
  <si>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</si>
  <si>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</si>
  <si>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</si>
  <si>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</si>
  <si>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</si>
  <si>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</si>
  <si>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</si>
  <si>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</si>
  <si>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</si>
  <si>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</si>
  <si>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</si>
  <si>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</si>
  <si>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</si>
  <si>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</si>
  <si>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</si>
  <si>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</si>
  <si>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</si>
  <si>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</si>
  <si>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</si>
  <si>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</si>
  <si>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</si>
  <si>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</si>
  <si>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</si>
  <si>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</si>
  <si>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</si>
  <si>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</si>
  <si>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</si>
  <si>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</si>
  <si>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</si>
  <si>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</si>
  <si>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</si>
  <si>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</si>
  <si>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</si>
  <si>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</si>
  <si>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</si>
  <si>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</si>
  <si>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</si>
  <si>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</si>
  <si>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</si>
  <si>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</si>
  <si>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</si>
  <si>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</si>
  <si>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</si>
  <si>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</si>
  <si>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</si>
  <si>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</si>
  <si>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</si>
  <si>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</si>
  <si>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</si>
  <si>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</si>
  <si>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</si>
  <si>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</si>
  <si>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</si>
  <si>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</si>
  <si>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</si>
  <si>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</si>
  <si>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</si>
  <si>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</si>
  <si>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</si>
  <si>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</si>
  <si>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</si>
  <si>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</si>
  <si>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</si>
  <si>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</si>
  <si>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</si>
  <si>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</si>
  <si>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</si>
  <si>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</si>
  <si>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</si>
  <si>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</si>
  <si>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</si>
  <si>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</si>
  <si>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</si>
  <si>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</si>
  <si>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</si>
  <si>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</si>
  <si>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</si>
  <si>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</si>
  <si>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</si>
  <si>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</si>
  <si>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</si>
  <si>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</si>
  <si>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</si>
  <si>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</si>
  <si>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</si>
  <si>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</si>
  <si>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</si>
  <si>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</si>
  <si>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</si>
  <si>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</si>
  <si>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</si>
  <si>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</si>
  <si>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</si>
  <si>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</si>
  <si>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</si>
  <si>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</si>
  <si>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</si>
  <si>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</si>
  <si>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</si>
  <si>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</si>
  <si>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</si>
  <si>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</si>
  <si>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</si>
  <si>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</si>
  <si>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</si>
  <si>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</si>
  <si>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</si>
  <si>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</si>
  <si>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</si>
  <si>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</si>
  <si>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</si>
  <si>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</si>
  <si>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</si>
  <si>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</si>
  <si>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</si>
  <si>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</si>
  <si>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</si>
  <si>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</si>
  <si>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</si>
  <si>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</si>
  <si>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</si>
  <si>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</si>
  <si>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</si>
  <si>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</si>
  <si>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</si>
  <si>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</si>
  <si>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</si>
  <si>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</si>
  <si>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</si>
  <si>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</si>
  <si>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</si>
  <si>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</si>
  <si>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</si>
  <si>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</si>
  <si>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</si>
  <si>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</si>
  <si>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</si>
  <si>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</si>
  <si>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</si>
  <si>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</si>
  <si>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</si>
  <si>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</si>
  <si>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</si>
  <si>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</si>
  <si>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</si>
  <si>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</si>
  <si>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</si>
  <si>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</si>
  <si>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</si>
  <si>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</si>
  <si>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</si>
  <si>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</si>
  <si>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</si>
  <si>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</si>
  <si>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</si>
  <si>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</si>
  <si>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</si>
  <si>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</si>
  <si>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</si>
  <si>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</si>
  <si>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</si>
  <si>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</si>
  <si>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</si>
  <si>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</si>
  <si>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</si>
  <si>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</si>
  <si>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</si>
  <si>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</si>
  <si>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</si>
  <si>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</si>
  <si>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</si>
  <si>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</si>
  <si>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</si>
  <si>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</si>
  <si>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</si>
  <si>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</si>
  <si>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</si>
  <si>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</si>
  <si>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</si>
  <si>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</si>
  <si>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</si>
  <si>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</si>
  <si>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</si>
  <si>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</si>
  <si>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</si>
  <si>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</si>
  <si>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</si>
  <si>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</si>
  <si>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</si>
  <si>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</si>
  <si>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</si>
  <si>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</si>
  <si>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</si>
  <si>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</si>
  <si>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</si>
  <si>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</si>
  <si>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</si>
  <si>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</si>
  <si>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</si>
  <si>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</si>
  <si>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</si>
  <si>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</si>
  <si>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</si>
  <si>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</si>
  <si>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</si>
  <si>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</si>
  <si>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</si>
  <si>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</si>
  <si>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</si>
  <si>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</si>
  <si>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</si>
  <si>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</si>
  <si>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</si>
  <si>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</si>
  <si>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</si>
  <si>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</si>
  <si>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</si>
  <si>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</si>
  <si>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</si>
  <si>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</si>
  <si>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</si>
  <si>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</si>
  <si>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</si>
  <si>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</si>
  <si>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</si>
  <si>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</si>
  <si>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</si>
  <si>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</si>
  <si>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</si>
  <si>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</si>
  <si>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</si>
  <si>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</si>
  <si>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</si>
  <si>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</si>
  <si>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</si>
  <si>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</si>
  <si>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</si>
  <si>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</si>
  <si>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</si>
  <si>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</si>
  <si>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</si>
  <si>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</si>
  <si>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</si>
  <si>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</si>
  <si>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</si>
  <si>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</si>
  <si>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</si>
  <si>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</si>
  <si>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</si>
  <si>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</si>
  <si>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</si>
  <si>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</si>
  <si>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</si>
  <si>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</si>
  <si>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</si>
  <si>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</si>
  <si>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</si>
  <si>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</si>
  <si>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</si>
  <si>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</si>
  <si>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</si>
  <si>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</si>
  <si>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</si>
  <si>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</si>
  <si>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</si>
  <si>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</si>
  <si>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</si>
  <si>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</si>
  <si>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</si>
  <si>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</si>
  <si>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</si>
  <si>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</si>
  <si>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</si>
  <si>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</si>
  <si>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</si>
  <si>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</si>
  <si>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</si>
  <si>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</si>
  <si>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</si>
  <si>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</si>
  <si>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</si>
  <si>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</si>
  <si>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</si>
  <si>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</si>
  <si>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</si>
  <si>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</si>
  <si>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</si>
  <si>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</si>
  <si>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</si>
  <si>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</si>
  <si>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</si>
  <si>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</si>
  <si>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</si>
  <si>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</si>
  <si>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</si>
  <si>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</si>
  <si>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</si>
  <si>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</si>
  <si>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</si>
  <si>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</si>
  <si>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</si>
  <si>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</si>
  <si>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</si>
  <si>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</si>
  <si>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</si>
  <si>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</si>
  <si>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</si>
  <si>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</si>
  <si>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</si>
  <si>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</si>
  <si>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</si>
  <si>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</si>
  <si>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</si>
  <si>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</si>
  <si>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</si>
  <si>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</si>
  <si>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</si>
  <si>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</si>
  <si>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</si>
  <si>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</si>
  <si>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</si>
  <si>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</si>
  <si>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</si>
  <si>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</si>
  <si>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</si>
  <si>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</si>
  <si>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</si>
  <si>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</si>
  <si>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</si>
  <si>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</si>
  <si>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</si>
  <si>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</si>
  <si>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</si>
  <si>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</si>
  <si>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</si>
  <si>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</si>
  <si>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</si>
  <si>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</si>
  <si>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</si>
  <si>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</si>
  <si>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</si>
  <si>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</si>
  <si>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</si>
  <si>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</si>
  <si>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</si>
  <si>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</si>
  <si>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</si>
  <si>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</si>
  <si>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</si>
  <si>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</si>
  <si>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</si>
  <si>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</si>
  <si>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</si>
  <si>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</si>
  <si>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</si>
  <si>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</si>
  <si>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</si>
  <si>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</si>
  <si>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</si>
  <si>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</si>
  <si>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</si>
  <si>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</si>
  <si>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</si>
  <si>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</si>
  <si>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</si>
  <si>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</si>
  <si>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</si>
  <si>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</si>
  <si>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</si>
  <si>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</si>
  <si>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</si>
  <si>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</si>
  <si>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</si>
  <si>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</si>
  <si>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</si>
  <si>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</si>
  <si>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</si>
  <si>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</si>
  <si>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</si>
  <si>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</si>
  <si>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</si>
  <si>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</si>
  <si>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</si>
  <si>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</si>
  <si>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</si>
  <si>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</si>
  <si>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</si>
  <si>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</si>
  <si>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</si>
  <si>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</si>
  <si>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</si>
  <si>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</si>
  <si>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</si>
  <si>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</si>
  <si>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</si>
  <si>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</si>
  <si>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</si>
  <si>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</si>
  <si>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</si>
  <si>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</si>
  <si>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</si>
  <si>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</si>
  <si>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</si>
  <si>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</si>
  <si>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</si>
  <si>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</si>
  <si>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</si>
  <si>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</si>
  <si>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</si>
  <si>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</si>
  <si>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</si>
  <si>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</si>
  <si>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</si>
  <si>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</si>
  <si>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</si>
  <si>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</si>
  <si>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</si>
  <si>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b894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</si>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</sst>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7</v>
      </c>
      <c r="K20" s="1095"/>
      <c r="L20" s="1114">
        <f t="shared" si="4"/>
        <v>0</v>
      </c>
      <c r="M20" s="1095"/>
      <c r="N20" s="1115">
        <f t="shared" si="5"/>
        <v>7</v>
      </c>
      <c r="O20" s="1097"/>
      <c r="P20" s="1113">
        <f>+ROUND(+SUM(OTCHET!E81:E89),0)</f>
        <v>0</v>
      </c>
      <c r="Q20" s="1114">
        <f>+ROUND(+SUM(OTCHET!L81:L89),0)</f>
        <v>7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</v>
      </c>
      <c r="O23" s="1097"/>
      <c r="P23" s="1125">
        <f>+ROUND(+SUM(P13,P14,P16,P17,P18,P19,P20,P21,P22),0)</f>
        <v>0</v>
      </c>
      <c r="Q23" s="1125">
        <f>+ROUND(+SUM(Q13,Q14,Q16,Q17,Q18,Q19,Q20,Q21,Q22),0)</f>
        <v>7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</v>
      </c>
      <c r="K48" s="1095"/>
      <c r="L48" s="1200">
        <f>+ROUND(L23+L28+L35+L40+L46,0)</f>
        <v>0</v>
      </c>
      <c r="M48" s="1095"/>
      <c r="N48" s="1201">
        <f>+ROUND(N23+N28+N35+N40+N46,0)</f>
        <v>7</v>
      </c>
      <c r="O48" s="1202"/>
      <c r="P48" s="1199">
        <f>+ROUND(P23+P28+P35+P40+P46,0)</f>
        <v>0</v>
      </c>
      <c r="Q48" s="1200">
        <f>+ROUND(Q23+Q28+Q35+Q40+Q46,0)</f>
        <v>7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25430</v>
      </c>
      <c r="K51" s="1095"/>
      <c r="L51" s="1102">
        <f>+IF($P$2=33,$Q51,0)</f>
        <v>0</v>
      </c>
      <c r="M51" s="1095"/>
      <c r="N51" s="1132">
        <f>+ROUND(+G51+J51+L51,0)</f>
        <v>25430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25430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25430</v>
      </c>
      <c r="K56" s="1095"/>
      <c r="L56" s="1208">
        <f>+ROUND(+SUM(L51:L55),0)</f>
        <v>0</v>
      </c>
      <c r="M56" s="1095"/>
      <c r="N56" s="1209">
        <f>+ROUND(+SUM(N51:N55),0)</f>
        <v>25430</v>
      </c>
      <c r="O56" s="1097"/>
      <c r="P56" s="1207">
        <f>+ROUND(+SUM(P51:P55),0)</f>
        <v>0</v>
      </c>
      <c r="Q56" s="1208">
        <f>+ROUND(+SUM(Q51:Q55),0)</f>
        <v>25430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727153</v>
      </c>
      <c r="K59" s="1095"/>
      <c r="L59" s="1120">
        <f>+IF($P$2=33,$Q59,0)</f>
        <v>0</v>
      </c>
      <c r="M59" s="1095"/>
      <c r="N59" s="1121">
        <f>+ROUND(+G59+J59+L59,0)</f>
        <v>727153</v>
      </c>
      <c r="O59" s="1097"/>
      <c r="P59" s="1119">
        <f>+ROUND(+OTCHET!E275+OTCHET!E276,0)</f>
        <v>0</v>
      </c>
      <c r="Q59" s="1120">
        <f>+ROUND(+OTCHET!L275+OTCHET!L276,0)</f>
        <v>727153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727153</v>
      </c>
      <c r="K63" s="1095"/>
      <c r="L63" s="1208">
        <f>+ROUND(+SUM(L58:L61),0)</f>
        <v>0</v>
      </c>
      <c r="M63" s="1095"/>
      <c r="N63" s="1209">
        <f>+ROUND(+SUM(N58:N61),0)</f>
        <v>727153</v>
      </c>
      <c r="O63" s="1097"/>
      <c r="P63" s="1207">
        <f>+ROUND(+SUM(P58:P61),0)</f>
        <v>0</v>
      </c>
      <c r="Q63" s="1208">
        <f>+ROUND(+SUM(Q58:Q61),0)</f>
        <v>727153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752583</v>
      </c>
      <c r="K77" s="1095"/>
      <c r="L77" s="1233">
        <f>+ROUND(L56+L63+L67+L71+L75,0)</f>
        <v>0</v>
      </c>
      <c r="M77" s="1095"/>
      <c r="N77" s="1234">
        <f>+ROUND(N56+N63+N67+N71+N75,0)</f>
        <v>752583</v>
      </c>
      <c r="O77" s="1097"/>
      <c r="P77" s="1231">
        <f>+ROUND(P56+P63+P67+P71+P75,0)</f>
        <v>0</v>
      </c>
      <c r="Q77" s="1232">
        <f>+ROUND(Q56+Q63+Q67+Q71+Q75,0)</f>
        <v>752583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737856</v>
      </c>
      <c r="K79" s="1095"/>
      <c r="L79" s="1108">
        <f>+IF($P$2=33,$Q79,0)</f>
        <v>0</v>
      </c>
      <c r="M79" s="1095"/>
      <c r="N79" s="1109">
        <f>+ROUND(+G79+J79+L79,0)</f>
        <v>737856</v>
      </c>
      <c r="O79" s="1097"/>
      <c r="P79" s="1107">
        <f>+ROUND(OTCHET!E419,0)</f>
        <v>0</v>
      </c>
      <c r="Q79" s="1108">
        <f>+ROUND(OTCHET!L419,0)</f>
        <v>737856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-38169</v>
      </c>
      <c r="K80" s="1095"/>
      <c r="L80" s="1120">
        <f>+IF($P$2=33,$Q80,0)</f>
        <v>0</v>
      </c>
      <c r="M80" s="1095"/>
      <c r="N80" s="1121">
        <f>+ROUND(+G80+J80+L80,0)</f>
        <v>-38169</v>
      </c>
      <c r="O80" s="1097"/>
      <c r="P80" s="1119">
        <f>+ROUND(OTCHET!E429,0)</f>
        <v>0</v>
      </c>
      <c r="Q80" s="1120">
        <f>+ROUND(OTCHET!L429,0)</f>
        <v>-38169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699687</v>
      </c>
      <c r="K81" s="1095"/>
      <c r="L81" s="1242">
        <f>+ROUND(L79+L80,0)</f>
        <v>0</v>
      </c>
      <c r="M81" s="1095"/>
      <c r="N81" s="1243">
        <f>+ROUND(N79+N80,0)</f>
        <v>699687</v>
      </c>
      <c r="O81" s="1097"/>
      <c r="P81" s="1241">
        <f>+ROUND(P79+P80,0)</f>
        <v>0</v>
      </c>
      <c r="Q81" s="1242">
        <f>+ROUND(Q79+Q80,0)</f>
        <v>699687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-52889</v>
      </c>
      <c r="K83" s="1095"/>
      <c r="L83" s="1255">
        <f>+ROUND(L48,0)-ROUND(L77,0)+ROUND(L81,0)</f>
        <v>0</v>
      </c>
      <c r="M83" s="1095"/>
      <c r="N83" s="1256">
        <f>+ROUND(N48,0)-ROUND(N77,0)+ROUND(N81,0)</f>
        <v>-52889</v>
      </c>
      <c r="O83" s="1257"/>
      <c r="P83" s="1254">
        <f>+ROUND(P48,0)-ROUND(P77,0)+ROUND(P81,0)</f>
        <v>0</v>
      </c>
      <c r="Q83" s="1255">
        <f>+ROUND(Q48,0)-ROUND(Q77,0)+ROUND(Q81,0)</f>
        <v>-52889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52889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52889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52889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55841</v>
      </c>
      <c r="K131" s="1095"/>
      <c r="L131" s="1120">
        <f>+IF($P$2=33,$Q131,0)</f>
        <v>0</v>
      </c>
      <c r="M131" s="1095"/>
      <c r="N131" s="1121">
        <f>+ROUND(+G131+J131+L131,0)</f>
        <v>55841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55841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-52889</v>
      </c>
      <c r="K132" s="1095"/>
      <c r="L132" s="1295">
        <f>+ROUND(+L131-L129-L130,0)</f>
        <v>0</v>
      </c>
      <c r="M132" s="1095"/>
      <c r="N132" s="1296">
        <f>+ROUND(+N131-N129-N130,0)</f>
        <v>-52889</v>
      </c>
      <c r="O132" s="1097"/>
      <c r="P132" s="1294">
        <f>+ROUND(+P131-P129-P130,0)</f>
        <v>0</v>
      </c>
      <c r="Q132" s="1295">
        <f>+ROUND(+Q131-Q129-Q130,0)</f>
        <v>-52889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44571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7</v>
      </c>
      <c r="G22" s="764">
        <f>+G23+G25+G36+G37</f>
        <v>0</v>
      </c>
      <c r="H22" s="765">
        <f>+H23+H25+H36+H37</f>
        <v>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7</v>
      </c>
      <c r="G25" s="783">
        <f>+G26+G30+G31+G32+G33</f>
        <v>0</v>
      </c>
      <c r="H25" s="784">
        <f>+H26+H30+H31+H32+H33</f>
        <v>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7</v>
      </c>
      <c r="G26" s="788">
        <f>OTCHET!I74</f>
        <v>0</v>
      </c>
      <c r="H26" s="789">
        <f>OTCHET!J74</f>
        <v>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752583</v>
      </c>
      <c r="G38" s="848">
        <f>G39+G43+G44+G46+SUM(G48:G52)+G55</f>
        <v>601306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25430</v>
      </c>
      <c r="G43" s="816">
        <f>+OTCHET!I205+OTCHET!I223+OTCHET!I271</f>
        <v>23760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727153</v>
      </c>
      <c r="G49" s="816">
        <f>OTCHET!I275+OTCHET!I276+OTCHET!I284+OTCHET!I287</f>
        <v>577546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699687</v>
      </c>
      <c r="G56" s="893">
        <f>+G57+G58+G62</f>
        <v>573386</v>
      </c>
      <c r="H56" s="894">
        <f>+H57+H58+H62</f>
        <v>126301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699687</v>
      </c>
      <c r="G58" s="902">
        <f>+OTCHET!I383+OTCHET!I391+OTCHET!I396+OTCHET!I399+OTCHET!I402+OTCHET!I405+OTCHET!I406+OTCHET!I409+OTCHET!I422+OTCHET!I423+OTCHET!I424+OTCHET!I425+OTCHET!I426</f>
        <v>573386</v>
      </c>
      <c r="H58" s="903">
        <f>+OTCHET!J383+OTCHET!J391+OTCHET!J396+OTCHET!J399+OTCHET!J402+OTCHET!J405+OTCHET!J406+OTCHET!J409+OTCHET!J422+OTCHET!J423+OTCHET!J424+OTCHET!J425+OTCHET!J426</f>
        <v>126301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-38169</v>
      </c>
      <c r="G59" s="906">
        <f>+OTCHET!I422+OTCHET!I423+OTCHET!I424+OTCHET!I425+OTCHET!I426</f>
        <v>0</v>
      </c>
      <c r="H59" s="907">
        <f>+OTCHET!J422+OTCHET!J423+OTCHET!J424+OTCHET!J425+OTCHET!J426</f>
        <v>-38169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-52889</v>
      </c>
      <c r="G64" s="928">
        <f>+G22-G38+G56-G63</f>
        <v>-27920</v>
      </c>
      <c r="H64" s="929">
        <f>+H22-H38+H56-H63</f>
        <v>-24969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52889</v>
      </c>
      <c r="G66" s="938">
        <f>SUM(+G68+G76+G77+G84+G85+G86+G89+G90+G91+G92+G93+G94+G95)</f>
        <v>27920</v>
      </c>
      <c r="H66" s="939">
        <f>SUM(+H68+H76+H77+H84+H85+H86+H89+H90+H91+H92+H93+H94+H95)</f>
        <v>24969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-55841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-55841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90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44561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2052</v>
      </c>
      <c r="F19" s="1758"/>
      <c r="G19" s="1758"/>
      <c r="H19" s="1759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7</v>
      </c>
      <c r="K74" s="170">
        <f>SUM(K75:K89)</f>
        <v>0</v>
      </c>
      <c r="L74" s="1376">
        <f t="shared" si="13"/>
        <v>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7</v>
      </c>
      <c r="K81" s="160">
        <v>0</v>
      </c>
      <c r="L81" s="295">
        <f t="shared" si="14"/>
        <v>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</v>
      </c>
      <c r="K169" s="213">
        <f t="shared" si="39"/>
        <v>0</v>
      </c>
      <c r="L169" s="210">
        <f t="shared" si="39"/>
        <v>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2054</v>
      </c>
      <c r="F183" s="1758"/>
      <c r="G183" s="1758"/>
      <c r="H183" s="1759"/>
      <c r="I183" s="1760" t="s">
        <v>2055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23760</v>
      </c>
      <c r="J205" s="275">
        <f t="shared" si="48"/>
        <v>1670</v>
      </c>
      <c r="K205" s="276">
        <f t="shared" si="48"/>
        <v>0</v>
      </c>
      <c r="L205" s="310">
        <f t="shared" si="48"/>
        <v>25430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23760</v>
      </c>
      <c r="J212" s="322">
        <f t="shared" si="49"/>
        <v>1670</v>
      </c>
      <c r="K212" s="323">
        <f t="shared" si="49"/>
        <v>0</v>
      </c>
      <c r="L212" s="320">
        <f t="shared" si="49"/>
        <v>25430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577546</v>
      </c>
      <c r="J275" s="275">
        <f t="shared" si="68"/>
        <v>149607</v>
      </c>
      <c r="K275" s="276">
        <f t="shared" si="68"/>
        <v>0</v>
      </c>
      <c r="L275" s="310">
        <f t="shared" si="68"/>
        <v>727153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601306</v>
      </c>
      <c r="J301" s="397">
        <f t="shared" si="77"/>
        <v>151277</v>
      </c>
      <c r="K301" s="398">
        <f t="shared" si="77"/>
        <v>0</v>
      </c>
      <c r="L301" s="395">
        <f t="shared" si="77"/>
        <v>752583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2056</v>
      </c>
      <c r="F357" s="1844"/>
      <c r="G357" s="1844"/>
      <c r="H357" s="184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113129</v>
      </c>
      <c r="J396" s="444">
        <f t="shared" si="88"/>
        <v>161471</v>
      </c>
      <c r="K396" s="445">
        <f>SUM(K397:K398)</f>
        <v>0</v>
      </c>
      <c r="L396" s="1378">
        <f t="shared" si="88"/>
        <v>274600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615855</v>
      </c>
      <c r="J397" s="153">
        <v>161471</v>
      </c>
      <c r="K397" s="154">
        <v>0</v>
      </c>
      <c r="L397" s="1379">
        <f>I397+J397+K397</f>
        <v>777326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>
        <v>-502726</v>
      </c>
      <c r="J398" s="174"/>
      <c r="K398" s="175">
        <v>0</v>
      </c>
      <c r="L398" s="1383">
        <f>I398+J398+K398</f>
        <v>-502726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460257</v>
      </c>
      <c r="J399" s="444">
        <f t="shared" si="89"/>
        <v>2999</v>
      </c>
      <c r="K399" s="445">
        <f>SUM(K400:K401)</f>
        <v>0</v>
      </c>
      <c r="L399" s="1378">
        <f t="shared" si="89"/>
        <v>463256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460257</v>
      </c>
      <c r="J400" s="159">
        <v>2999</v>
      </c>
      <c r="K400" s="154">
        <v>0</v>
      </c>
      <c r="L400" s="1379">
        <f>I400+J400+K400</f>
        <v>463256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573386</v>
      </c>
      <c r="J419" s="496">
        <f t="shared" si="95"/>
        <v>164470</v>
      </c>
      <c r="K419" s="515">
        <f>SUM(K361,K375,K383,K388,K391,K396,K399,K402,K405,K406,K409,K412)</f>
        <v>0</v>
      </c>
      <c r="L419" s="512">
        <f t="shared" si="95"/>
        <v>737856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-38169</v>
      </c>
      <c r="K424" s="1474">
        <v>0</v>
      </c>
      <c r="L424" s="1378">
        <f>I424+J424+K424</f>
        <v>-38169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-38169</v>
      </c>
      <c r="K429" s="515">
        <f t="shared" si="97"/>
        <v>0</v>
      </c>
      <c r="L429" s="512">
        <f t="shared" si="97"/>
        <v>-38169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2058</v>
      </c>
      <c r="F442" s="1758"/>
      <c r="G442" s="1758"/>
      <c r="H442" s="175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-27920</v>
      </c>
      <c r="J445" s="547">
        <f t="shared" si="99"/>
        <v>-24969</v>
      </c>
      <c r="K445" s="548">
        <f t="shared" si="99"/>
        <v>0</v>
      </c>
      <c r="L445" s="549">
        <f t="shared" si="99"/>
        <v>-52889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27920</v>
      </c>
      <c r="J446" s="554">
        <f t="shared" si="100"/>
        <v>24969</v>
      </c>
      <c r="K446" s="555">
        <f t="shared" si="100"/>
        <v>0</v>
      </c>
      <c r="L446" s="556">
        <f>+L597</f>
        <v>52889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27920</v>
      </c>
      <c r="J566" s="580">
        <f t="shared" si="128"/>
        <v>24969</v>
      </c>
      <c r="K566" s="581">
        <f t="shared" si="128"/>
        <v>0</v>
      </c>
      <c r="L566" s="578">
        <f t="shared" si="128"/>
        <v>52889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0</v>
      </c>
      <c r="J573" s="153">
        <v>-55841</v>
      </c>
      <c r="K573" s="1626">
        <v>0</v>
      </c>
      <c r="L573" s="1393">
        <f t="shared" si="129"/>
        <v>-55841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27920</v>
      </c>
      <c r="J597" s="664">
        <f t="shared" si="133"/>
        <v>24969</v>
      </c>
      <c r="K597" s="666">
        <f t="shared" si="133"/>
        <v>0</v>
      </c>
      <c r="L597" s="662">
        <f t="shared" si="133"/>
        <v>52889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44571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2071</v>
      </c>
      <c r="F630" s="1758"/>
      <c r="G630" s="1758"/>
      <c r="H630" s="1759"/>
      <c r="I630" s="1760" t="s">
        <v>2072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2070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3322</v>
      </c>
      <c r="D635" s="1452" t="s">
        <v>1955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23760</v>
      </c>
      <c r="J655" s="275">
        <f t="shared" si="140"/>
        <v>0</v>
      </c>
      <c r="K655" s="276">
        <f t="shared" si="140"/>
        <v>0</v>
      </c>
      <c r="L655" s="310">
        <f t="shared" si="140"/>
        <v>23760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>
        <v>23760</v>
      </c>
      <c r="J662" s="455"/>
      <c r="K662" s="1428"/>
      <c r="L662" s="320">
        <f t="shared" si="142"/>
        <v>23760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>
        <v>577546</v>
      </c>
      <c r="J725" s="1423"/>
      <c r="K725" s="1424"/>
      <c r="L725" s="310">
        <f>I725+J725+K725</f>
        <v>577546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601306</v>
      </c>
      <c r="J752" s="397">
        <f t="shared" si="169"/>
        <v>0</v>
      </c>
      <c r="K752" s="398">
        <f t="shared" si="169"/>
        <v>0</v>
      </c>
      <c r="L752" s="395">
        <f t="shared" si="169"/>
        <v>601306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9" t="str">
        <f>$B$7</f>
        <v>ОТЧЕТНИ ДАННИ ПО ЕБК ЗА СМЕТКИТЕ ЗА СРЕДСТВАТА ОТ ЕВРОПЕЙСКИЯ СЪЮЗ - РА</v>
      </c>
      <c r="C759" s="1750"/>
      <c r="D759" s="17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51" t="str">
        <f>$B$9</f>
        <v>Твърдица</v>
      </c>
      <c r="C761" s="1752"/>
      <c r="D761" s="1753"/>
      <c r="E761" s="115">
        <f>$E$9</f>
        <v>44197</v>
      </c>
      <c r="F761" s="226">
        <f>$F$9</f>
        <v>44561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4" t="str">
        <f>$B$12</f>
        <v>Твърдица</v>
      </c>
      <c r="C764" s="1755"/>
      <c r="D764" s="1756"/>
      <c r="E764" s="410" t="s">
        <v>885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57" t="s">
        <v>2071</v>
      </c>
      <c r="F768" s="1758"/>
      <c r="G768" s="1758"/>
      <c r="H768" s="1759"/>
      <c r="I768" s="1760" t="s">
        <v>2072</v>
      </c>
      <c r="J768" s="1761"/>
      <c r="K768" s="1761"/>
      <c r="L768" s="1762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668" t="s">
        <v>2070</v>
      </c>
      <c r="C772" s="1458">
        <f>VLOOKUP(D773,EBK_DEIN2,2,FALSE)</f>
        <v>6606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6">
        <f>+C772</f>
        <v>6606</v>
      </c>
      <c r="D773" s="1452" t="s">
        <v>583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5" t="s">
        <v>739</v>
      </c>
      <c r="D775" s="176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7" t="s">
        <v>742</v>
      </c>
      <c r="D778" s="1768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9" t="s">
        <v>192</v>
      </c>
      <c r="D784" s="1770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904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1" t="s">
        <v>197</v>
      </c>
      <c r="D792" s="1772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7" t="s">
        <v>198</v>
      </c>
      <c r="D793" s="1768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1670</v>
      </c>
      <c r="K793" s="276">
        <f t="shared" si="176"/>
        <v>0</v>
      </c>
      <c r="L793" s="310">
        <f t="shared" si="176"/>
        <v>1670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>
        <v>1670</v>
      </c>
      <c r="K800" s="1428"/>
      <c r="L800" s="320">
        <f t="shared" si="178"/>
        <v>1670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73" t="s">
        <v>269</v>
      </c>
      <c r="D811" s="177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73" t="s">
        <v>717</v>
      </c>
      <c r="D815" s="177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73" t="s">
        <v>217</v>
      </c>
      <c r="D821" s="177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73" t="s">
        <v>219</v>
      </c>
      <c r="D824" s="177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63" t="s">
        <v>220</v>
      </c>
      <c r="D825" s="1764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63" t="s">
        <v>221</v>
      </c>
      <c r="D826" s="1764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63" t="s">
        <v>1656</v>
      </c>
      <c r="D827" s="1764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73" t="s">
        <v>222</v>
      </c>
      <c r="D828" s="177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73" t="s">
        <v>231</v>
      </c>
      <c r="D843" s="1774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73" t="s">
        <v>232</v>
      </c>
      <c r="D844" s="177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73" t="s">
        <v>233</v>
      </c>
      <c r="D845" s="1774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73" t="s">
        <v>234</v>
      </c>
      <c r="D846" s="177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73" t="s">
        <v>1657</v>
      </c>
      <c r="D853" s="177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73" t="s">
        <v>1654</v>
      </c>
      <c r="D857" s="177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73" t="s">
        <v>1655</v>
      </c>
      <c r="D858" s="177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63" t="s">
        <v>244</v>
      </c>
      <c r="D859" s="1764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73" t="s">
        <v>270</v>
      </c>
      <c r="D860" s="177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7" t="s">
        <v>245</v>
      </c>
      <c r="D863" s="1778"/>
      <c r="E863" s="310">
        <f>F863+G863+H863</f>
        <v>0</v>
      </c>
      <c r="F863" s="1422"/>
      <c r="G863" s="1423"/>
      <c r="H863" s="1424"/>
      <c r="I863" s="1422"/>
      <c r="J863" s="1423">
        <v>149607</v>
      </c>
      <c r="K863" s="1424"/>
      <c r="L863" s="310">
        <f>I863+J863+K863</f>
        <v>149607</v>
      </c>
      <c r="M863" s="12">
        <f t="shared" si="191"/>
        <v>1</v>
      </c>
      <c r="N863" s="13"/>
    </row>
    <row r="864" spans="2:14" ht="15.75">
      <c r="B864" s="365">
        <v>5200</v>
      </c>
      <c r="C864" s="1777" t="s">
        <v>246</v>
      </c>
      <c r="D864" s="177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7" t="s">
        <v>619</v>
      </c>
      <c r="D872" s="177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7" t="s">
        <v>681</v>
      </c>
      <c r="D875" s="1778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73" t="s">
        <v>682</v>
      </c>
      <c r="D876" s="177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9" t="s">
        <v>909</v>
      </c>
      <c r="D881" s="1780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5" t="s">
        <v>690</v>
      </c>
      <c r="D885" s="177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5" t="s">
        <v>690</v>
      </c>
      <c r="D886" s="177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151277</v>
      </c>
      <c r="K890" s="398">
        <f t="shared" si="205"/>
        <v>0</v>
      </c>
      <c r="L890" s="395">
        <f t="shared" si="205"/>
        <v>151277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2071</v>
      </c>
      <c r="M23" s="1758"/>
      <c r="N23" s="1758"/>
      <c r="O23" s="1759"/>
      <c r="P23" s="1760" t="s">
        <v>2072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2022-01-10T11:23:17Z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